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3395" windowHeight="12165"/>
  </bookViews>
  <sheets>
    <sheet name="souhrn" sheetId="2" r:id="rId1"/>
    <sheet name="ZŠ Komenského" sheetId="1" r:id="rId2"/>
    <sheet name="fondy" sheetId="3" r:id="rId3"/>
    <sheet name="plán oprav" sheetId="4" r:id="rId4"/>
  </sheets>
  <definedNames>
    <definedName name="_xlnm._FilterDatabase" localSheetId="1" hidden="1">'ZŠ Komenského'!$A$2:$G$158</definedName>
    <definedName name="_xlnm.Print_Titles" localSheetId="1">'ZŠ Komenského'!$1:$2</definedName>
  </definedNames>
  <calcPr calcId="145621"/>
</workbook>
</file>

<file path=xl/calcChain.xml><?xml version="1.0" encoding="utf-8"?>
<calcChain xmlns="http://schemas.openxmlformats.org/spreadsheetml/2006/main">
  <c r="D37" i="3" l="1"/>
  <c r="D30" i="3"/>
  <c r="D20" i="3"/>
  <c r="D18" i="3"/>
  <c r="D7" i="3"/>
  <c r="D13" i="3" s="1"/>
  <c r="C20" i="2"/>
  <c r="C21" i="2"/>
  <c r="C22" i="2"/>
  <c r="C23" i="2"/>
  <c r="C24" i="2"/>
  <c r="C25" i="2"/>
  <c r="C27" i="2" s="1"/>
  <c r="C43" i="2"/>
  <c r="C44" i="2"/>
  <c r="C45" i="2"/>
  <c r="C47" i="2" s="1"/>
  <c r="C7" i="2"/>
  <c r="C8" i="2"/>
  <c r="C18" i="2" s="1"/>
  <c r="C26" i="2" s="1"/>
  <c r="C49" i="2" s="1"/>
  <c r="C9" i="2"/>
  <c r="C10" i="2"/>
  <c r="C11" i="2"/>
  <c r="C12" i="2"/>
  <c r="C13" i="2"/>
  <c r="C14" i="2"/>
  <c r="C15" i="2"/>
  <c r="C16" i="2"/>
  <c r="C17" i="2"/>
  <c r="C32" i="2"/>
  <c r="C41" i="2" s="1"/>
  <c r="C46" i="2" s="1"/>
  <c r="C33" i="2"/>
  <c r="C34" i="2"/>
  <c r="C35" i="2"/>
  <c r="C36" i="2"/>
  <c r="C37" i="2"/>
  <c r="C38" i="2"/>
  <c r="C39" i="2"/>
  <c r="C40" i="2"/>
  <c r="G161" i="1"/>
  <c r="G155" i="1"/>
  <c r="G156" i="1"/>
  <c r="G158" i="1" s="1"/>
  <c r="G151" i="1"/>
  <c r="G157" i="1"/>
  <c r="G166" i="1" s="1"/>
  <c r="G134" i="1"/>
  <c r="G135" i="1" s="1"/>
  <c r="G116" i="1"/>
  <c r="G136" i="1"/>
  <c r="G95" i="1"/>
  <c r="G96" i="1"/>
  <c r="G98" i="1" s="1"/>
  <c r="G82" i="1"/>
  <c r="G97" i="1"/>
  <c r="G54" i="1"/>
  <c r="G61" i="1" s="1"/>
  <c r="G62" i="1" s="1"/>
  <c r="G59" i="1"/>
  <c r="G60" i="1"/>
  <c r="G36" i="1"/>
  <c r="G28" i="1"/>
  <c r="G37" i="1" s="1"/>
  <c r="D23" i="3" l="1"/>
  <c r="G137" i="1"/>
  <c r="G165" i="1"/>
  <c r="C48" i="2"/>
  <c r="G162" i="1"/>
  <c r="G170" i="1" s="1"/>
  <c r="G38" i="1"/>
  <c r="G163" i="1"/>
  <c r="C50" i="2"/>
  <c r="C51" i="2" s="1"/>
  <c r="C28" i="2"/>
  <c r="G167" i="1" l="1"/>
  <c r="G169" i="1"/>
  <c r="G171" i="1" s="1"/>
</calcChain>
</file>

<file path=xl/sharedStrings.xml><?xml version="1.0" encoding="utf-8"?>
<sst xmlns="http://schemas.openxmlformats.org/spreadsheetml/2006/main" count="513" uniqueCount="338">
  <si>
    <t>ZŠ Komenského
Rok 2017, Tisíce, Náklady a výnosy</t>
  </si>
  <si>
    <t>ORJ</t>
  </si>
  <si>
    <t>Název ORJ</t>
  </si>
  <si>
    <t>PČ</t>
  </si>
  <si>
    <t>SÚ</t>
  </si>
  <si>
    <t>SÚ+AÚ</t>
  </si>
  <si>
    <t>Název analytického účtu</t>
  </si>
  <si>
    <t>Návrh 2017</t>
  </si>
  <si>
    <t>602-0500</t>
  </si>
  <si>
    <t>školné družina</t>
  </si>
  <si>
    <t>602-0650</t>
  </si>
  <si>
    <t>školní klub - kroužek Teamgym</t>
  </si>
  <si>
    <t>602-0651</t>
  </si>
  <si>
    <t>školní klub-kroužek přípravka Team Gym</t>
  </si>
  <si>
    <t>602-0660</t>
  </si>
  <si>
    <t>602-0663</t>
  </si>
  <si>
    <t>školní klub - kroužek dramatický</t>
  </si>
  <si>
    <t>602-0664</t>
  </si>
  <si>
    <t>školní klub - kroužek florbal</t>
  </si>
  <si>
    <t>602-0665</t>
  </si>
  <si>
    <t>školní klub - kroužek Glitter Stars</t>
  </si>
  <si>
    <t>602-0668</t>
  </si>
  <si>
    <t>školní klub - kroužek keramika 1</t>
  </si>
  <si>
    <t>602-0672</t>
  </si>
  <si>
    <t>602-0673</t>
  </si>
  <si>
    <t>školní klub - kroužek sport.gymnastika 1</t>
  </si>
  <si>
    <t>602-0675</t>
  </si>
  <si>
    <t>školní klub-kroužek mini Glitter Stars</t>
  </si>
  <si>
    <t>středisko 1 - škola</t>
  </si>
  <si>
    <t>501-0300</t>
  </si>
  <si>
    <t>materiál</t>
  </si>
  <si>
    <t>502-0310</t>
  </si>
  <si>
    <t>spotřeba el. energie - škola</t>
  </si>
  <si>
    <t>502-0320</t>
  </si>
  <si>
    <t>plyn škola</t>
  </si>
  <si>
    <t>502-0330</t>
  </si>
  <si>
    <t>voda - škola</t>
  </si>
  <si>
    <t>511-0300</t>
  </si>
  <si>
    <t>oprava a údržba škola</t>
  </si>
  <si>
    <t>518-0300</t>
  </si>
  <si>
    <t>518-0310</t>
  </si>
  <si>
    <t>poštovné - škola</t>
  </si>
  <si>
    <t>518-0320</t>
  </si>
  <si>
    <t>komunikace - telefony škola</t>
  </si>
  <si>
    <t>518-0330</t>
  </si>
  <si>
    <t>internet</t>
  </si>
  <si>
    <t>518-0350</t>
  </si>
  <si>
    <t>bankovní poplatky</t>
  </si>
  <si>
    <t>518-0362</t>
  </si>
  <si>
    <t>srážkové vody</t>
  </si>
  <si>
    <t>521-0340</t>
  </si>
  <si>
    <t>hrubá mzdy-obědy zaměstnanci</t>
  </si>
  <si>
    <t>524-0330</t>
  </si>
  <si>
    <t>zdrav.poj. organ.-obědy zaměstnanci</t>
  </si>
  <si>
    <t>524-0340</t>
  </si>
  <si>
    <t>sociál.poj.organizace-obědy zaměstnanci</t>
  </si>
  <si>
    <t>525-0340</t>
  </si>
  <si>
    <t>úrazové poj.-obědy zaměstnanci</t>
  </si>
  <si>
    <t>527-0340</t>
  </si>
  <si>
    <t>549-0320</t>
  </si>
  <si>
    <t>ostatní náklady-pojištění rizik ČP</t>
  </si>
  <si>
    <t>odpisy DHIM - škola</t>
  </si>
  <si>
    <t>558-0340</t>
  </si>
  <si>
    <t>drobný dlouh. hmotný majetek ZŠ- 1000-40000 Kč</t>
  </si>
  <si>
    <t>N 1</t>
  </si>
  <si>
    <t>648-0414</t>
  </si>
  <si>
    <t>648-0416</t>
  </si>
  <si>
    <t>649-0300</t>
  </si>
  <si>
    <t>ostatní výnosy-od žáků za poškozené učebnice</t>
  </si>
  <si>
    <t>662-0300</t>
  </si>
  <si>
    <t>úroky z účtů</t>
  </si>
  <si>
    <t>672-0600</t>
  </si>
  <si>
    <t>dotace provoz. MěÚ</t>
  </si>
  <si>
    <t>672-0660</t>
  </si>
  <si>
    <t>Účelový příspěvek - Glitter Stars</t>
  </si>
  <si>
    <t>Účelový příspěvek - správce IT</t>
  </si>
  <si>
    <t>Výnosy 1 (HČ)</t>
  </si>
  <si>
    <t>Náklady 1 (HČ)</t>
  </si>
  <si>
    <t>Hospodářský výsledek 1 (HČ)</t>
  </si>
  <si>
    <t>středisko 2 - jídelna</t>
  </si>
  <si>
    <t>501-0400</t>
  </si>
  <si>
    <t>501-0460</t>
  </si>
  <si>
    <t>potraviny</t>
  </si>
  <si>
    <t>502-0410</t>
  </si>
  <si>
    <t>elektřina jídelna</t>
  </si>
  <si>
    <t>502-0430</t>
  </si>
  <si>
    <t>spotřeba vody jídelna</t>
  </si>
  <si>
    <t>511-0400</t>
  </si>
  <si>
    <t>oprava a údržba jídelna</t>
  </si>
  <si>
    <t>518-0400</t>
  </si>
  <si>
    <t>služby jídelna</t>
  </si>
  <si>
    <t>518-0420</t>
  </si>
  <si>
    <t>komunikace - telefony jídelna</t>
  </si>
  <si>
    <t>551-0410</t>
  </si>
  <si>
    <t>odpisy DHIM jídelna</t>
  </si>
  <si>
    <t>558-0440</t>
  </si>
  <si>
    <t>drobný dlouh.hmotný majetek ŠJ 1000-40000 Kč</t>
  </si>
  <si>
    <t>N 2</t>
  </si>
  <si>
    <t>602-0400</t>
  </si>
  <si>
    <t>tržby - stravné</t>
  </si>
  <si>
    <t>649-0400</t>
  </si>
  <si>
    <t>režijní náklady - stravné MŠ</t>
  </si>
  <si>
    <t>672-0610</t>
  </si>
  <si>
    <t>dotace MěÚ-záv.stravování</t>
  </si>
  <si>
    <t>V 2</t>
  </si>
  <si>
    <t>Výnosy 2 (HČ)</t>
  </si>
  <si>
    <t>Náklady 2 (HČ)</t>
  </si>
  <si>
    <t>Hospodářský výsledek 2 (HČ)</t>
  </si>
  <si>
    <t>středisko 3 družina, ŠK</t>
  </si>
  <si>
    <t>501-0500</t>
  </si>
  <si>
    <t>materiál družina</t>
  </si>
  <si>
    <t>511-0500</t>
  </si>
  <si>
    <t>oprava a udržování družina</t>
  </si>
  <si>
    <t>518-0520</t>
  </si>
  <si>
    <t>komunikace - telefony družina</t>
  </si>
  <si>
    <t>558-0540</t>
  </si>
  <si>
    <t>DDHM - družina</t>
  </si>
  <si>
    <t>N 3</t>
  </si>
  <si>
    <t>V 3</t>
  </si>
  <si>
    <t>Výnosy 3 (HČ)</t>
  </si>
  <si>
    <t>Náklady 3 (HČ)</t>
  </si>
  <si>
    <t>Hospodářský výsledek 3 (HČ)</t>
  </si>
  <si>
    <t>středisko 4 - VHČ</t>
  </si>
  <si>
    <t>501-0100</t>
  </si>
  <si>
    <t>VHČ materiál - hala</t>
  </si>
  <si>
    <t>502-0110</t>
  </si>
  <si>
    <t>spotřeba el.energie VHČ hala</t>
  </si>
  <si>
    <t>502-0120</t>
  </si>
  <si>
    <t>VHČ - plyn hala</t>
  </si>
  <si>
    <t>502-0130</t>
  </si>
  <si>
    <t>spotřeba vody VHČ hala</t>
  </si>
  <si>
    <t>502-0131</t>
  </si>
  <si>
    <t>spotřeba vody VHČ škola</t>
  </si>
  <si>
    <t>511-0100</t>
  </si>
  <si>
    <t>VHČ - oprava a údržba hala</t>
  </si>
  <si>
    <t>518-0100</t>
  </si>
  <si>
    <t>služby hala-VHČ</t>
  </si>
  <si>
    <t>518-0120</t>
  </si>
  <si>
    <t>VHČ komunikace-telefony hala</t>
  </si>
  <si>
    <t>521-0100</t>
  </si>
  <si>
    <t>hrubá mzda - VHČ hala</t>
  </si>
  <si>
    <t>521-0110</t>
  </si>
  <si>
    <t>hrubá mzda-OON-VHČ hala</t>
  </si>
  <si>
    <t>524-0110</t>
  </si>
  <si>
    <t>ZP organizace - VHČ hala</t>
  </si>
  <si>
    <t>524-0120</t>
  </si>
  <si>
    <t>SP organizace - VHČ hala</t>
  </si>
  <si>
    <t>525-0100</t>
  </si>
  <si>
    <t>úrazové pojištění Kooperativa</t>
  </si>
  <si>
    <t>527-0100</t>
  </si>
  <si>
    <t>tvorba FKSP - VHČ hala</t>
  </si>
  <si>
    <t>N 4</t>
  </si>
  <si>
    <t>603-0100</t>
  </si>
  <si>
    <t>VHČ z pronájmů haly smlouva 360 Kč/hod.</t>
  </si>
  <si>
    <t>603-0101</t>
  </si>
  <si>
    <t>VHČ z pronájmů haly - jednoráz. 360 Kč/hod</t>
  </si>
  <si>
    <t>603-0110</t>
  </si>
  <si>
    <t>VHČ z pronájmů haly - smlouva 320 Kč/hod.</t>
  </si>
  <si>
    <t>603-0111</t>
  </si>
  <si>
    <t>VHČ pronájem hala jednoráz. 320 Kč/hod.</t>
  </si>
  <si>
    <t>603-0120</t>
  </si>
  <si>
    <t>VHČ z pronájmu gym.sálu - smlouva 270 Kč/hod.</t>
  </si>
  <si>
    <t>603-0121</t>
  </si>
  <si>
    <t>VHČ z pronájmů gymnast.sálu jednor. 270 Kč/hod</t>
  </si>
  <si>
    <t>603-0130</t>
  </si>
  <si>
    <t>VHČ - sprchy</t>
  </si>
  <si>
    <t>603-0140</t>
  </si>
  <si>
    <t>VHČ - aparatura 100 Kč/hod.</t>
  </si>
  <si>
    <t>603-0160</t>
  </si>
  <si>
    <t>VHČ mantinely</t>
  </si>
  <si>
    <t>603-0200</t>
  </si>
  <si>
    <t>stará TV smlouva 110 Kč/hod.</t>
  </si>
  <si>
    <t>603-0201</t>
  </si>
  <si>
    <t>VHČ-z pronájmů stará TV jednoráz. 110 Kč/hod.</t>
  </si>
  <si>
    <t>603-0210</t>
  </si>
  <si>
    <t>pronájem  třída smlouva 80 Kč/hod</t>
  </si>
  <si>
    <t>603-0230</t>
  </si>
  <si>
    <t>nájem-školník</t>
  </si>
  <si>
    <t>V 4</t>
  </si>
  <si>
    <t>Výnosy 4 (DČ)</t>
  </si>
  <si>
    <t>Náklady 4 (DČ)</t>
  </si>
  <si>
    <t>Hospodářský výsledek 4 (DČ)</t>
  </si>
  <si>
    <t>středisko 5 VHČ cizí strávníci</t>
  </si>
  <si>
    <t>N 5</t>
  </si>
  <si>
    <t>V 5</t>
  </si>
  <si>
    <t>Výnosy 5 (DČ)</t>
  </si>
  <si>
    <t>Náklady 5 (DČ)</t>
  </si>
  <si>
    <t>Hospodářský výsledek 5 (DČ)</t>
  </si>
  <si>
    <t>Celkem Výnosy (HČ)</t>
  </si>
  <si>
    <t>Celkem Náklady (HČ)</t>
  </si>
  <si>
    <t>Celkem Hospodářský výsledek (HČ)</t>
  </si>
  <si>
    <t>Celkem Výnosy (DČ)</t>
  </si>
  <si>
    <t>Celkem Náklady (DČ)</t>
  </si>
  <si>
    <t>Celkem Hospodářský výsledek (DČ)</t>
  </si>
  <si>
    <t>Celkem Výnosy</t>
  </si>
  <si>
    <t>Celkem Náklady</t>
  </si>
  <si>
    <t>Celkem Hospodářský výsledek</t>
  </si>
  <si>
    <t>ZŠ Komenského Slavkov u Brna</t>
  </si>
  <si>
    <t>Souhrn - Plán výnosů a nákladů na rok 2017</t>
  </si>
  <si>
    <t>Hlavní činnost</t>
  </si>
  <si>
    <t>Název</t>
  </si>
  <si>
    <t>Náklady</t>
  </si>
  <si>
    <t>energie</t>
  </si>
  <si>
    <t>oprava, údržba</t>
  </si>
  <si>
    <t>spoje</t>
  </si>
  <si>
    <t>hrubá mzda</t>
  </si>
  <si>
    <t>pojištění</t>
  </si>
  <si>
    <t>kooperativa</t>
  </si>
  <si>
    <t>FKPS</t>
  </si>
  <si>
    <t>odpisy</t>
  </si>
  <si>
    <t>DDHM, DDNM</t>
  </si>
  <si>
    <t>výnosy</t>
  </si>
  <si>
    <t>stravné</t>
  </si>
  <si>
    <t>fondy</t>
  </si>
  <si>
    <t>vlastní příjmy</t>
  </si>
  <si>
    <t>úroky</t>
  </si>
  <si>
    <t>město</t>
  </si>
  <si>
    <t>náklady celkem HČ</t>
  </si>
  <si>
    <t>výnosy celkem HČ</t>
  </si>
  <si>
    <t>Hospodářský výsledek HČ</t>
  </si>
  <si>
    <t>Doplňková činnost</t>
  </si>
  <si>
    <t>náklady</t>
  </si>
  <si>
    <t>práce a služby</t>
  </si>
  <si>
    <t>FKSP</t>
  </si>
  <si>
    <t>výpal, strávnící, kroužky</t>
  </si>
  <si>
    <t>pronájmy</t>
  </si>
  <si>
    <t>Náklady celkem DČ</t>
  </si>
  <si>
    <t>Výnosy celkem DČ</t>
  </si>
  <si>
    <t>hospodářský výsledek DČ</t>
  </si>
  <si>
    <t>Celkové náklady (DČ + HČ)</t>
  </si>
  <si>
    <t>Celkové výnosy (DČ + HČ)</t>
  </si>
  <si>
    <t>Celkový hospodářský výsledek (HČ + DČ)</t>
  </si>
  <si>
    <t xml:space="preserve"> částka v tis.Kč</t>
  </si>
  <si>
    <t>Fond reprodukce - světla</t>
  </si>
  <si>
    <t>Fond reprodukce - vzduchotechnika</t>
  </si>
  <si>
    <t>služby - škola - ostatní</t>
  </si>
  <si>
    <t>hrubá mzdy-správce IT</t>
  </si>
  <si>
    <t>zdrav.poj. organ.-správce IT</t>
  </si>
  <si>
    <t>sociál.poj.organizace-správce IT</t>
  </si>
  <si>
    <t xml:space="preserve">úrazové poj.-správce </t>
  </si>
  <si>
    <t>tvorba FKSP - správce IT</t>
  </si>
  <si>
    <t>549-0330</t>
  </si>
  <si>
    <t>ostatní náklady</t>
  </si>
  <si>
    <t>518-0382</t>
  </si>
  <si>
    <t>Účelový příspěvek Glitter Stars</t>
  </si>
  <si>
    <t>501-xxx</t>
  </si>
  <si>
    <t>Rezervní fond - dary</t>
  </si>
  <si>
    <t>Rezervní fond - správce IT, dary</t>
  </si>
  <si>
    <t>Fond reprodukce - opravy</t>
  </si>
  <si>
    <t>672-0665</t>
  </si>
  <si>
    <t>materiál - ostatní</t>
  </si>
  <si>
    <t>tvorba FKSP - obědy zaměstnanci</t>
  </si>
  <si>
    <t>energie družina, ŠK</t>
  </si>
  <si>
    <t>školní klub-kroužek francouzština</t>
  </si>
  <si>
    <t>školní klub - kroužek golf</t>
  </si>
  <si>
    <t>školní klub-kroužek mini A Glitter Stars</t>
  </si>
  <si>
    <t>školní klub-kroužek mini B Glitter Stars</t>
  </si>
  <si>
    <t>501-0651</t>
  </si>
  <si>
    <t>501-0650</t>
  </si>
  <si>
    <t>501-0660</t>
  </si>
  <si>
    <t>501-0663</t>
  </si>
  <si>
    <t>501-0664</t>
  </si>
  <si>
    <t>501-0665</t>
  </si>
  <si>
    <t>501-0668</t>
  </si>
  <si>
    <t>501-0672</t>
  </si>
  <si>
    <t>501-0673</t>
  </si>
  <si>
    <t>501-0675</t>
  </si>
  <si>
    <t>501-0676</t>
  </si>
  <si>
    <t>602-0165</t>
  </si>
  <si>
    <t>602-0173</t>
  </si>
  <si>
    <t>602-0175</t>
  </si>
  <si>
    <t>602-0100</t>
  </si>
  <si>
    <t>výpal v keramické peci</t>
  </si>
  <si>
    <t>501-0220</t>
  </si>
  <si>
    <t>501-0260</t>
  </si>
  <si>
    <t>502-0210</t>
  </si>
  <si>
    <t>el. Energie</t>
  </si>
  <si>
    <t>voda</t>
  </si>
  <si>
    <t>502-0230</t>
  </si>
  <si>
    <t>511-0200</t>
  </si>
  <si>
    <t>518-0200</t>
  </si>
  <si>
    <t>518-0220</t>
  </si>
  <si>
    <t>komunikace - telefony</t>
  </si>
  <si>
    <t>521-0200</t>
  </si>
  <si>
    <t>524-0220</t>
  </si>
  <si>
    <t>sociální pojištění</t>
  </si>
  <si>
    <t>525-0200</t>
  </si>
  <si>
    <t>zákonné pojištění Kooperativa</t>
  </si>
  <si>
    <t>524-0210</t>
  </si>
  <si>
    <t>zdravotní pojištění</t>
  </si>
  <si>
    <t>527-0200</t>
  </si>
  <si>
    <t>602-0200</t>
  </si>
  <si>
    <t>mzdy</t>
  </si>
  <si>
    <t>602-0210</t>
  </si>
  <si>
    <t>režie</t>
  </si>
  <si>
    <t>602-0260</t>
  </si>
  <si>
    <t>551-0310</t>
  </si>
  <si>
    <t>N</t>
  </si>
  <si>
    <t>511-0387</t>
  </si>
  <si>
    <t>511-0485</t>
  </si>
  <si>
    <t>V</t>
  </si>
  <si>
    <t>DDHM</t>
  </si>
  <si>
    <t>558-0140</t>
  </si>
  <si>
    <t>Stav rezervního fondu</t>
  </si>
  <si>
    <t>rozpočet</t>
  </si>
  <si>
    <t>Stav fondu odměn</t>
  </si>
  <si>
    <t>počátek 1.1.2017</t>
  </si>
  <si>
    <t>převod do IF</t>
  </si>
  <si>
    <t>čerpání</t>
  </si>
  <si>
    <t>předpokládaný zůstatek 31.12.2017</t>
  </si>
  <si>
    <t>správce IT</t>
  </si>
  <si>
    <t>Interes</t>
  </si>
  <si>
    <t>dar Nottingham</t>
  </si>
  <si>
    <t>dar Liko-s</t>
  </si>
  <si>
    <t>Stav investičního fondu</t>
  </si>
  <si>
    <t>Stav fondu FKSP</t>
  </si>
  <si>
    <t>příjem z RF</t>
  </si>
  <si>
    <t>příjem odpisy</t>
  </si>
  <si>
    <t>oprava světel</t>
  </si>
  <si>
    <t>oprava vzduchotechniky</t>
  </si>
  <si>
    <t>ZŠ Komenského - fondy</t>
  </si>
  <si>
    <t>tvorba - neznáme</t>
  </si>
  <si>
    <t>tvorba</t>
  </si>
  <si>
    <t xml:space="preserve">čerpání </t>
  </si>
  <si>
    <t>Plán oprav</t>
  </si>
  <si>
    <t>vzduchotechnika ve školní jídelně</t>
  </si>
  <si>
    <t>malování</t>
  </si>
  <si>
    <t>desky lavic</t>
  </si>
  <si>
    <t>světla ve třídách</t>
  </si>
  <si>
    <t>nátěry dřevěného podbití střechy na NB</t>
  </si>
  <si>
    <t>studna</t>
  </si>
  <si>
    <t>zatemnění v učebně fyziky</t>
  </si>
  <si>
    <t>podlahy v učebnách 1. ročníku a učebnách PC</t>
  </si>
  <si>
    <t>opravy sociálních zařízení</t>
  </si>
  <si>
    <t>čištění rýn</t>
  </si>
  <si>
    <t>revize</t>
  </si>
  <si>
    <t>odhlučnění chodby u jídelny</t>
  </si>
  <si>
    <t>ZŠ Komenského -plán oprav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</si>
</sst>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"/>
    <numFmt numFmtId="165" formatCode="#,##0.000"/>
    <numFmt numFmtId="166" formatCode="#,##0.00\ _K_č"/>
    <numFmt numFmtId="167" formatCode="_-* #,##0\ &quot;Kč&quot;_-;\-* #,##0\ &quot;Kč&quot;_-;_-* &quot;-&quot;??\ &quot;Kč&quot;_-;_-@_-"/>
    <numFmt numFmtId="168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</cellStyleXfs>
  <cellXfs count="97">
    <xf numFmtId="0" fontId="0" fillId="0" borderId="0" xfId="0"/>
    <xf numFmtId="0" fontId="3" fillId="0" borderId="0" xfId="3" applyFont="1" applyProtection="1"/>
    <xf numFmtId="164" fontId="2" fillId="2" borderId="0" xfId="3" applyNumberFormat="1" applyFont="1" applyFill="1" applyAlignment="1" applyProtection="1">
      <alignment horizontal="left" vertical="center" wrapText="1"/>
    </xf>
    <xf numFmtId="49" fontId="2" fillId="2" borderId="0" xfId="3" applyNumberFormat="1" applyFont="1" applyFill="1" applyAlignment="1" applyProtection="1">
      <alignment horizontal="left" vertical="center" wrapText="1"/>
    </xf>
    <xf numFmtId="165" fontId="2" fillId="2" borderId="2" xfId="3" applyNumberFormat="1" applyFont="1" applyFill="1" applyBorder="1" applyAlignment="1" applyProtection="1">
      <alignment horizontal="center" vertical="center" wrapText="1"/>
    </xf>
    <xf numFmtId="164" fontId="3" fillId="0" borderId="1" xfId="3" applyNumberFormat="1" applyFont="1" applyBorder="1" applyAlignment="1" applyProtection="1">
      <alignment vertical="center"/>
    </xf>
    <xf numFmtId="49" fontId="3" fillId="0" borderId="1" xfId="3" applyNumberFormat="1" applyFont="1" applyBorder="1" applyAlignment="1" applyProtection="1">
      <alignment vertical="center"/>
    </xf>
    <xf numFmtId="4" fontId="3" fillId="0" borderId="1" xfId="3" applyNumberFormat="1" applyFont="1" applyBorder="1" applyAlignment="1" applyProtection="1">
      <alignment vertical="center" wrapText="1"/>
    </xf>
    <xf numFmtId="164" fontId="2" fillId="2" borderId="1" xfId="3" applyNumberFormat="1" applyFont="1" applyFill="1" applyBorder="1" applyAlignment="1" applyProtection="1">
      <alignment vertical="center"/>
    </xf>
    <xf numFmtId="49" fontId="2" fillId="2" borderId="1" xfId="3" applyNumberFormat="1" applyFont="1" applyFill="1" applyBorder="1" applyAlignment="1" applyProtection="1">
      <alignment vertical="center"/>
    </xf>
    <xf numFmtId="4" fontId="2" fillId="2" borderId="1" xfId="3" applyNumberFormat="1" applyFont="1" applyFill="1" applyBorder="1" applyAlignment="1" applyProtection="1">
      <alignment vertical="center" wrapText="1"/>
    </xf>
    <xf numFmtId="4" fontId="3" fillId="0" borderId="1" xfId="3" applyNumberFormat="1" applyFont="1" applyFill="1" applyBorder="1" applyAlignment="1" applyProtection="1">
      <alignment vertical="center" wrapText="1"/>
    </xf>
    <xf numFmtId="4" fontId="3" fillId="0" borderId="0" xfId="3" applyNumberFormat="1" applyFont="1" applyProtection="1"/>
    <xf numFmtId="164" fontId="3" fillId="0" borderId="0" xfId="3" applyNumberFormat="1" applyFont="1" applyAlignment="1" applyProtection="1">
      <alignment vertical="center"/>
    </xf>
    <xf numFmtId="49" fontId="3" fillId="0" borderId="0" xfId="3" applyNumberFormat="1" applyFont="1" applyAlignment="1" applyProtection="1">
      <alignment vertical="center"/>
    </xf>
    <xf numFmtId="4" fontId="3" fillId="0" borderId="0" xfId="3" applyNumberFormat="1" applyFont="1" applyAlignment="1" applyProtection="1">
      <alignment vertical="center"/>
    </xf>
    <xf numFmtId="0" fontId="7" fillId="0" borderId="0" xfId="0" applyFont="1"/>
    <xf numFmtId="164" fontId="6" fillId="3" borderId="3" xfId="5" applyNumberFormat="1" applyFont="1" applyFill="1" applyBorder="1" applyAlignment="1" applyProtection="1">
      <alignment vertical="center"/>
    </xf>
    <xf numFmtId="164" fontId="6" fillId="0" borderId="4" xfId="5" applyNumberFormat="1" applyFont="1" applyBorder="1" applyAlignment="1" applyProtection="1">
      <alignment vertical="center"/>
    </xf>
    <xf numFmtId="164" fontId="8" fillId="0" borderId="5" xfId="5" applyNumberFormat="1" applyFont="1" applyBorder="1" applyAlignment="1" applyProtection="1">
      <alignment vertical="center"/>
    </xf>
    <xf numFmtId="164" fontId="6" fillId="0" borderId="6" xfId="5" applyNumberFormat="1" applyFont="1" applyBorder="1" applyAlignment="1" applyProtection="1">
      <alignment vertical="center"/>
    </xf>
    <xf numFmtId="164" fontId="8" fillId="0" borderId="7" xfId="5" applyNumberFormat="1" applyFont="1" applyBorder="1" applyAlignment="1" applyProtection="1">
      <alignment vertical="center"/>
    </xf>
    <xf numFmtId="164" fontId="6" fillId="0" borderId="4" xfId="5" applyNumberFormat="1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center" vertical="center"/>
    </xf>
    <xf numFmtId="164" fontId="6" fillId="0" borderId="5" xfId="5" applyNumberFormat="1" applyFont="1" applyBorder="1" applyAlignment="1" applyProtection="1">
      <alignment vertical="center"/>
    </xf>
    <xf numFmtId="164" fontId="8" fillId="0" borderId="8" xfId="5" applyNumberFormat="1" applyFont="1" applyBorder="1" applyAlignment="1" applyProtection="1">
      <alignment vertical="center"/>
    </xf>
    <xf numFmtId="164" fontId="6" fillId="3" borderId="4" xfId="5" applyNumberFormat="1" applyFont="1" applyFill="1" applyBorder="1" applyAlignment="1" applyProtection="1">
      <alignment vertical="center"/>
    </xf>
    <xf numFmtId="0" fontId="9" fillId="3" borderId="7" xfId="0" applyFont="1" applyFill="1" applyBorder="1"/>
    <xf numFmtId="4" fontId="7" fillId="3" borderId="3" xfId="0" applyNumberFormat="1" applyFont="1" applyFill="1" applyBorder="1"/>
    <xf numFmtId="0" fontId="9" fillId="0" borderId="9" xfId="0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42" fontId="10" fillId="0" borderId="0" xfId="0" applyNumberFormat="1" applyFont="1"/>
    <xf numFmtId="166" fontId="7" fillId="0" borderId="0" xfId="0" applyNumberFormat="1" applyFont="1"/>
    <xf numFmtId="166" fontId="8" fillId="4" borderId="10" xfId="1" applyNumberFormat="1" applyFont="1" applyFill="1" applyBorder="1" applyAlignment="1" applyProtection="1">
      <alignment wrapText="1"/>
      <protection hidden="1"/>
    </xf>
    <xf numFmtId="166" fontId="6" fillId="0" borderId="3" xfId="5" applyNumberFormat="1" applyFont="1" applyBorder="1" applyAlignment="1" applyProtection="1">
      <alignment vertical="center" wrapText="1"/>
    </xf>
    <xf numFmtId="166" fontId="11" fillId="0" borderId="10" xfId="0" applyNumberFormat="1" applyFont="1" applyBorder="1" applyAlignment="1" applyProtection="1">
      <alignment vertical="center" wrapText="1"/>
      <protection hidden="1"/>
    </xf>
    <xf numFmtId="166" fontId="7" fillId="0" borderId="7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 applyProtection="1">
      <alignment vertical="center" wrapText="1"/>
      <protection hidden="1"/>
    </xf>
    <xf numFmtId="166" fontId="6" fillId="0" borderId="7" xfId="5" applyNumberFormat="1" applyFont="1" applyBorder="1" applyAlignment="1" applyProtection="1">
      <alignment vertical="center" wrapText="1"/>
    </xf>
    <xf numFmtId="166" fontId="7" fillId="0" borderId="3" xfId="5" applyNumberFormat="1" applyFont="1" applyBorder="1" applyAlignment="1" applyProtection="1">
      <alignment vertical="center" wrapText="1"/>
    </xf>
    <xf numFmtId="164" fontId="6" fillId="0" borderId="11" xfId="5" applyNumberFormat="1" applyFont="1" applyBorder="1" applyAlignment="1" applyProtection="1">
      <alignment vertical="center"/>
    </xf>
    <xf numFmtId="164" fontId="8" fillId="0" borderId="12" xfId="5" applyNumberFormat="1" applyFont="1" applyBorder="1" applyAlignment="1" applyProtection="1">
      <alignment vertical="center"/>
    </xf>
    <xf numFmtId="166" fontId="6" fillId="0" borderId="13" xfId="5" applyNumberFormat="1" applyFont="1" applyBorder="1" applyAlignment="1" applyProtection="1">
      <alignment vertical="center" wrapText="1"/>
    </xf>
    <xf numFmtId="164" fontId="6" fillId="3" borderId="14" xfId="5" applyNumberFormat="1" applyFont="1" applyFill="1" applyBorder="1" applyAlignment="1" applyProtection="1">
      <alignment vertical="center"/>
    </xf>
    <xf numFmtId="166" fontId="6" fillId="3" borderId="15" xfId="5" applyNumberFormat="1" applyFont="1" applyFill="1" applyBorder="1" applyAlignment="1" applyProtection="1">
      <alignment vertical="center" wrapText="1"/>
    </xf>
    <xf numFmtId="164" fontId="6" fillId="0" borderId="16" xfId="5" applyNumberFormat="1" applyFont="1" applyBorder="1" applyAlignment="1" applyProtection="1">
      <alignment vertical="center"/>
    </xf>
    <xf numFmtId="166" fontId="8" fillId="0" borderId="17" xfId="5" applyNumberFormat="1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  <protection hidden="1"/>
    </xf>
    <xf numFmtId="0" fontId="9" fillId="0" borderId="19" xfId="0" applyFont="1" applyBorder="1" applyAlignment="1" applyProtection="1">
      <alignment vertical="center" wrapText="1"/>
      <protection hidden="1"/>
    </xf>
    <xf numFmtId="166" fontId="8" fillId="4" borderId="20" xfId="1" applyNumberFormat="1" applyFont="1" applyFill="1" applyBorder="1" applyAlignment="1" applyProtection="1">
      <alignment wrapText="1"/>
      <protection hidden="1"/>
    </xf>
    <xf numFmtId="164" fontId="6" fillId="0" borderId="21" xfId="5" applyNumberFormat="1" applyFont="1" applyBorder="1" applyAlignment="1" applyProtection="1">
      <alignment vertical="center"/>
    </xf>
    <xf numFmtId="164" fontId="8" fillId="0" borderId="22" xfId="5" applyNumberFormat="1" applyFont="1" applyBorder="1" applyAlignment="1" applyProtection="1">
      <alignment vertical="center"/>
    </xf>
    <xf numFmtId="166" fontId="8" fillId="0" borderId="23" xfId="5" applyNumberFormat="1" applyFont="1" applyBorder="1" applyAlignment="1" applyProtection="1">
      <alignment vertical="center" wrapText="1"/>
    </xf>
    <xf numFmtId="0" fontId="7" fillId="0" borderId="24" xfId="0" applyFont="1" applyBorder="1" applyAlignment="1" applyProtection="1">
      <alignment vertical="center" wrapText="1"/>
      <protection hidden="1"/>
    </xf>
    <xf numFmtId="0" fontId="7" fillId="0" borderId="25" xfId="0" applyFont="1" applyBorder="1" applyAlignment="1" applyProtection="1">
      <alignment vertical="center" wrapText="1"/>
      <protection hidden="1"/>
    </xf>
    <xf numFmtId="166" fontId="6" fillId="4" borderId="26" xfId="1" applyNumberFormat="1" applyFont="1" applyFill="1" applyBorder="1" applyAlignment="1" applyProtection="1">
      <alignment wrapText="1"/>
      <protection hidden="1"/>
    </xf>
    <xf numFmtId="0" fontId="12" fillId="0" borderId="0" xfId="0" applyFont="1"/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8" xfId="0" applyFont="1" applyBorder="1" applyAlignment="1" applyProtection="1">
      <alignment vertical="center" wrapText="1"/>
      <protection hidden="1"/>
    </xf>
    <xf numFmtId="166" fontId="6" fillId="4" borderId="29" xfId="1" applyNumberFormat="1" applyFont="1" applyFill="1" applyBorder="1" applyAlignment="1" applyProtection="1">
      <alignment wrapText="1"/>
      <protection hidden="1"/>
    </xf>
    <xf numFmtId="0" fontId="6" fillId="0" borderId="0" xfId="5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164" fontId="6" fillId="3" borderId="3" xfId="5" applyNumberFormat="1" applyFont="1" applyFill="1" applyBorder="1" applyAlignment="1" applyProtection="1">
      <alignment horizontal="center" vertical="center"/>
    </xf>
    <xf numFmtId="164" fontId="6" fillId="3" borderId="30" xfId="5" applyNumberFormat="1" applyFont="1" applyFill="1" applyBorder="1" applyAlignment="1" applyProtection="1">
      <alignment horizontal="center" vertical="center"/>
    </xf>
    <xf numFmtId="164" fontId="6" fillId="3" borderId="31" xfId="5" applyNumberFormat="1" applyFont="1" applyFill="1" applyBorder="1" applyAlignment="1" applyProtection="1">
      <alignment horizontal="center" vertical="center"/>
    </xf>
    <xf numFmtId="164" fontId="6" fillId="3" borderId="32" xfId="5" applyNumberFormat="1" applyFont="1" applyFill="1" applyBorder="1" applyAlignment="1" applyProtection="1">
      <alignment horizontal="center" vertical="center"/>
    </xf>
    <xf numFmtId="0" fontId="2" fillId="0" borderId="0" xfId="3" applyFont="1" applyAlignment="1" applyProtection="1">
      <alignment vertical="center" wrapText="1"/>
    </xf>
    <xf numFmtId="0" fontId="7" fillId="5" borderId="33" xfId="0" applyFont="1" applyFill="1" applyBorder="1" applyAlignment="1" applyProtection="1">
      <alignment vertical="center"/>
      <protection hidden="1"/>
    </xf>
    <xf numFmtId="0" fontId="7" fillId="5" borderId="34" xfId="0" applyFont="1" applyFill="1" applyBorder="1" applyAlignment="1" applyProtection="1">
      <alignment vertical="center"/>
      <protection hidden="1"/>
    </xf>
    <xf numFmtId="0" fontId="7" fillId="5" borderId="35" xfId="0" applyFont="1" applyFill="1" applyBorder="1" applyAlignment="1" applyProtection="1">
      <alignment vertical="center"/>
      <protection hidden="1"/>
    </xf>
    <xf numFmtId="0" fontId="7" fillId="5" borderId="19" xfId="0" applyFont="1" applyFill="1" applyBorder="1" applyAlignment="1" applyProtection="1">
      <alignment vertical="center"/>
      <protection hidden="1"/>
    </xf>
    <xf numFmtId="0" fontId="0" fillId="5" borderId="0" xfId="0" applyFill="1"/>
    <xf numFmtId="0" fontId="13" fillId="5" borderId="2" xfId="5" applyFont="1" applyFill="1" applyBorder="1" applyAlignment="1" applyProtection="1">
      <alignment horizontal="left" indent="1"/>
      <protection hidden="1"/>
    </xf>
    <xf numFmtId="167" fontId="14" fillId="5" borderId="2" xfId="1" applyNumberFormat="1" applyFont="1" applyFill="1" applyBorder="1" applyAlignment="1" applyProtection="1">
      <protection hidden="1"/>
    </xf>
    <xf numFmtId="0" fontId="13" fillId="5" borderId="2" xfId="5" applyFont="1" applyFill="1" applyBorder="1" applyAlignment="1" applyProtection="1">
      <protection hidden="1"/>
    </xf>
    <xf numFmtId="42" fontId="14" fillId="5" borderId="2" xfId="1" applyNumberFormat="1" applyFont="1" applyFill="1" applyBorder="1" applyAlignment="1" applyProtection="1">
      <protection hidden="1"/>
    </xf>
    <xf numFmtId="167" fontId="0" fillId="5" borderId="2" xfId="0" applyNumberFormat="1" applyFill="1" applyBorder="1" applyProtection="1">
      <protection hidden="1"/>
    </xf>
    <xf numFmtId="0" fontId="7" fillId="5" borderId="36" xfId="0" applyFont="1" applyFill="1" applyBorder="1" applyAlignment="1" applyProtection="1">
      <alignment vertical="center"/>
      <protection hidden="1"/>
    </xf>
    <xf numFmtId="0" fontId="7" fillId="5" borderId="37" xfId="0" applyFont="1" applyFill="1" applyBorder="1" applyAlignment="1" applyProtection="1">
      <alignment vertical="center"/>
      <protection hidden="1"/>
    </xf>
    <xf numFmtId="0" fontId="7" fillId="5" borderId="38" xfId="0" applyFont="1" applyFill="1" applyBorder="1" applyAlignment="1" applyProtection="1">
      <alignment vertical="center"/>
      <protection hidden="1"/>
    </xf>
    <xf numFmtId="168" fontId="7" fillId="5" borderId="2" xfId="0" applyNumberFormat="1" applyFont="1" applyFill="1" applyBorder="1" applyAlignment="1" applyProtection="1">
      <alignment vertical="center"/>
      <protection hidden="1"/>
    </xf>
    <xf numFmtId="167" fontId="0" fillId="5" borderId="0" xfId="0" applyNumberFormat="1" applyFill="1" applyBorder="1"/>
    <xf numFmtId="0" fontId="13" fillId="5" borderId="36" xfId="5" applyFont="1" applyFill="1" applyBorder="1" applyAlignment="1" applyProtection="1">
      <alignment horizontal="left" indent="1"/>
      <protection hidden="1"/>
    </xf>
    <xf numFmtId="0" fontId="13" fillId="5" borderId="37" xfId="5" applyFont="1" applyFill="1" applyBorder="1" applyAlignment="1" applyProtection="1">
      <alignment horizontal="left" indent="1"/>
      <protection hidden="1"/>
    </xf>
    <xf numFmtId="0" fontId="13" fillId="5" borderId="38" xfId="5" applyFont="1" applyFill="1" applyBorder="1" applyAlignment="1" applyProtection="1">
      <alignment horizontal="left" indent="1"/>
      <protection hidden="1"/>
    </xf>
    <xf numFmtId="42" fontId="15" fillId="5" borderId="2" xfId="1" applyNumberFormat="1" applyFont="1" applyFill="1" applyBorder="1" applyAlignment="1" applyProtection="1">
      <protection hidden="1"/>
    </xf>
    <xf numFmtId="0" fontId="16" fillId="5" borderId="0" xfId="0" applyFont="1" applyFill="1"/>
    <xf numFmtId="0" fontId="7" fillId="5" borderId="0" xfId="0" applyFont="1" applyFill="1" applyBorder="1" applyAlignment="1" applyProtection="1">
      <alignment horizontal="left" vertical="center"/>
      <protection hidden="1"/>
    </xf>
    <xf numFmtId="0" fontId="13" fillId="5" borderId="0" xfId="5" applyFont="1" applyFill="1" applyBorder="1" applyAlignment="1" applyProtection="1">
      <alignment horizontal="left" indent="1"/>
      <protection hidden="1"/>
    </xf>
    <xf numFmtId="0" fontId="13" fillId="5" borderId="0" xfId="5" applyFont="1" applyFill="1" applyBorder="1" applyAlignment="1" applyProtection="1">
      <protection hidden="1"/>
    </xf>
    <xf numFmtId="42" fontId="14" fillId="5" borderId="0" xfId="1" applyNumberFormat="1" applyFont="1" applyFill="1" applyBorder="1" applyAlignment="1" applyProtection="1">
      <protection hidden="1"/>
    </xf>
    <xf numFmtId="0" fontId="15" fillId="5" borderId="2" xfId="5" applyFont="1" applyFill="1" applyBorder="1" applyAlignment="1" applyProtection="1">
      <alignment horizontal="left" indent="1"/>
      <protection hidden="1"/>
    </xf>
    <xf numFmtId="0" fontId="15" fillId="5" borderId="2" xfId="5" applyFont="1" applyFill="1" applyBorder="1" applyAlignment="1" applyProtection="1">
      <protection hidden="1"/>
    </xf>
    <xf numFmtId="0" fontId="0" fillId="5" borderId="0" xfId="0" applyFont="1" applyFill="1"/>
    <xf numFmtId="167" fontId="0" fillId="5" borderId="2" xfId="2" applyNumberFormat="1" applyFont="1" applyFill="1" applyBorder="1" applyProtection="1">
      <protection hidden="1"/>
    </xf>
    <xf numFmtId="0" fontId="0" fillId="5" borderId="0" xfId="0" applyFill="1" applyProtection="1">
      <protection hidden="1"/>
    </xf>
  </cellXfs>
  <cellStyles count="7">
    <cellStyle name="Měna 2" xfId="1"/>
    <cellStyle name="Měna 3" xfId="2"/>
    <cellStyle name="Normální" xfId="0" builtinId="0"/>
    <cellStyle name="Normální 2" xfId="3"/>
    <cellStyle name="Normální 2 2" xfId="4"/>
    <cellStyle name="Normální 2 3" xfId="5"/>
    <cellStyle name="Normální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5" workbookViewId="0">
      <selection activeCell="G53" sqref="G53"/>
    </sheetView>
  </sheetViews>
  <sheetFormatPr defaultRowHeight="15" x14ac:dyDescent="0.25"/>
  <cols>
    <col min="1" max="1" width="18" customWidth="1"/>
    <col min="2" max="2" width="47.85546875" customWidth="1"/>
    <col min="3" max="3" width="14.85546875" bestFit="1" customWidth="1"/>
  </cols>
  <sheetData>
    <row r="1" spans="1:5" ht="15.75" x14ac:dyDescent="0.25">
      <c r="A1" s="60" t="s">
        <v>197</v>
      </c>
      <c r="B1" s="60"/>
      <c r="C1" s="60"/>
      <c r="D1" s="16"/>
      <c r="E1" s="16"/>
    </row>
    <row r="2" spans="1:5" ht="15.75" x14ac:dyDescent="0.25">
      <c r="A2" s="16" t="s">
        <v>198</v>
      </c>
      <c r="B2" s="16"/>
      <c r="C2" s="32"/>
      <c r="D2" s="16"/>
      <c r="E2" s="16"/>
    </row>
    <row r="3" spans="1:5" ht="15.75" thickBot="1" x14ac:dyDescent="0.3"/>
    <row r="4" spans="1:5" ht="16.5" thickBot="1" x14ac:dyDescent="0.3">
      <c r="A4" s="64" t="s">
        <v>199</v>
      </c>
      <c r="B4" s="65"/>
      <c r="C4" s="66"/>
    </row>
    <row r="5" spans="1:5" ht="32.25" thickBot="1" x14ac:dyDescent="0.3">
      <c r="A5" s="43" t="s">
        <v>4</v>
      </c>
      <c r="B5" s="17" t="s">
        <v>200</v>
      </c>
      <c r="C5" s="44" t="s">
        <v>232</v>
      </c>
    </row>
    <row r="6" spans="1:5" ht="16.5" thickBot="1" x14ac:dyDescent="0.3">
      <c r="A6" s="45" t="s">
        <v>201</v>
      </c>
      <c r="B6" s="19"/>
      <c r="C6" s="46"/>
    </row>
    <row r="7" spans="1:5" ht="15.75" x14ac:dyDescent="0.25">
      <c r="A7" s="29">
        <v>501</v>
      </c>
      <c r="B7" s="30" t="s">
        <v>30</v>
      </c>
      <c r="C7" s="33">
        <f>SUM('ZŠ Komenského'!G4+'ZŠ Komenského'!G5+'ZŠ Komenského'!G40+'ZŠ Komenského'!G41+'ZŠ Komenského'!G64+'ZŠ Komenského'!G70+'ZŠ Komenského'!G71+'ZŠ Komenského'!G72+'ZŠ Komenského'!G73+'ZŠ Komenského'!G74+'ZŠ Komenského'!G75+'ZŠ Komenského'!G76+'ZŠ Komenského'!G77+'ZŠ Komenského'!G78+'ZŠ Komenského'!G79+'ZŠ Komenského'!G80)</f>
        <v>5047.2799999999979</v>
      </c>
      <c r="E7" s="31"/>
    </row>
    <row r="8" spans="1:5" ht="15.75" x14ac:dyDescent="0.25">
      <c r="A8" s="29">
        <v>502</v>
      </c>
      <c r="B8" s="30" t="s">
        <v>202</v>
      </c>
      <c r="C8" s="33">
        <f>SUM('ZŠ Komenského'!G6+'ZŠ Komenského'!G7+'ZŠ Komenského'!G8+'ZŠ Komenského'!G42+'ZŠ Komenského'!G43+'ZŠ Komenského'!G65+'ZŠ Komenského'!G66)</f>
        <v>1922</v>
      </c>
      <c r="E8" s="31"/>
    </row>
    <row r="9" spans="1:5" ht="15.75" x14ac:dyDescent="0.25">
      <c r="A9" s="29">
        <v>511</v>
      </c>
      <c r="B9" s="30" t="s">
        <v>203</v>
      </c>
      <c r="C9" s="33">
        <f>SUM('ZŠ Komenského'!G9+'ZŠ Komenského'!G10+'ZŠ Komenského'!G11+'ZŠ Komenského'!G44+'ZŠ Komenského'!G67)</f>
        <v>940</v>
      </c>
      <c r="E9" s="31"/>
    </row>
    <row r="10" spans="1:5" ht="15.75" x14ac:dyDescent="0.25">
      <c r="A10" s="29">
        <v>518</v>
      </c>
      <c r="B10" s="30" t="s">
        <v>204</v>
      </c>
      <c r="C10" s="33">
        <f>SUM('ZŠ Komenského'!G12+'ZŠ Komenského'!G13+'ZŠ Komenského'!G14+'ZŠ Komenského'!G15+'ZŠ Komenského'!G16+'ZŠ Komenského'!G17+'ZŠ Komenského'!G18+'ZŠ Komenského'!G45+'ZŠ Komenského'!G46+'ZŠ Komenského'!G68)</f>
        <v>780</v>
      </c>
      <c r="E10" s="31"/>
    </row>
    <row r="11" spans="1:5" ht="15.75" x14ac:dyDescent="0.25">
      <c r="A11" s="29">
        <v>521</v>
      </c>
      <c r="B11" s="30" t="s">
        <v>205</v>
      </c>
      <c r="C11" s="33">
        <f>SUM('ZŠ Komenského'!G19+'ZŠ Komenského'!G47)</f>
        <v>461.79</v>
      </c>
      <c r="E11" s="31"/>
    </row>
    <row r="12" spans="1:5" ht="15.75" x14ac:dyDescent="0.25">
      <c r="A12" s="29">
        <v>524</v>
      </c>
      <c r="B12" s="30" t="s">
        <v>206</v>
      </c>
      <c r="C12" s="33">
        <f>SUM('ZŠ Komenského'!G20+'ZŠ Komenského'!G21+'ZŠ Komenského'!G48+'ZŠ Komenského'!G49)</f>
        <v>156.99999999999997</v>
      </c>
      <c r="E12" s="31"/>
    </row>
    <row r="13" spans="1:5" ht="15.75" x14ac:dyDescent="0.25">
      <c r="A13" s="29">
        <v>525</v>
      </c>
      <c r="B13" s="30" t="s">
        <v>207</v>
      </c>
      <c r="C13" s="33">
        <f>SUM('ZŠ Komenského'!G22+'ZŠ Komenského'!G50)</f>
        <v>2</v>
      </c>
      <c r="E13" s="31"/>
    </row>
    <row r="14" spans="1:5" ht="15.75" x14ac:dyDescent="0.25">
      <c r="A14" s="29">
        <v>527</v>
      </c>
      <c r="B14" s="30" t="s">
        <v>208</v>
      </c>
      <c r="C14" s="33">
        <f>SUM('ZŠ Komenského'!G23+'ZŠ Komenského'!G51)</f>
        <v>9.2100000000000009</v>
      </c>
      <c r="E14" s="31"/>
    </row>
    <row r="15" spans="1:5" ht="15.75" x14ac:dyDescent="0.25">
      <c r="A15" s="29">
        <v>549</v>
      </c>
      <c r="B15" s="30" t="s">
        <v>206</v>
      </c>
      <c r="C15" s="33">
        <f>SUM('ZŠ Komenského'!G24+'ZŠ Komenského'!G25)</f>
        <v>66</v>
      </c>
      <c r="E15" s="31"/>
    </row>
    <row r="16" spans="1:5" ht="15.75" x14ac:dyDescent="0.25">
      <c r="A16" s="29">
        <v>551</v>
      </c>
      <c r="B16" s="30" t="s">
        <v>209</v>
      </c>
      <c r="C16" s="33">
        <f>SUM('ZŠ Komenského'!G26+'ZŠ Komenského'!G52)</f>
        <v>97</v>
      </c>
      <c r="E16" s="31"/>
    </row>
    <row r="17" spans="1:5" ht="16.5" thickBot="1" x14ac:dyDescent="0.3">
      <c r="A17" s="47">
        <v>558</v>
      </c>
      <c r="B17" s="48" t="s">
        <v>210</v>
      </c>
      <c r="C17" s="49">
        <f>SUM('ZŠ Komenského'!G27+'ZŠ Komenského'!G53+'ZŠ Komenského'!G69)</f>
        <v>380</v>
      </c>
      <c r="E17" s="31"/>
    </row>
    <row r="18" spans="1:5" s="56" customFormat="1" ht="16.5" thickBot="1" x14ac:dyDescent="0.3">
      <c r="A18" s="53" t="s">
        <v>297</v>
      </c>
      <c r="B18" s="54"/>
      <c r="C18" s="55">
        <f>SUM(C7:C17)</f>
        <v>9862.2799999999988</v>
      </c>
    </row>
    <row r="19" spans="1:5" ht="16.5" thickBot="1" x14ac:dyDescent="0.3">
      <c r="A19" s="50" t="s">
        <v>211</v>
      </c>
      <c r="B19" s="51"/>
      <c r="C19" s="52"/>
    </row>
    <row r="20" spans="1:5" ht="15.75" x14ac:dyDescent="0.25">
      <c r="A20" s="29">
        <v>602</v>
      </c>
      <c r="B20" s="30" t="s">
        <v>212</v>
      </c>
      <c r="C20" s="33">
        <f>SUM('ZŠ Komenského'!G55+'ZŠ Komenského'!G83+'ZŠ Komenského'!G84+'ZŠ Komenského'!G85+'ZŠ Komenského'!G86+'ZŠ Komenského'!G87+'ZŠ Komenského'!G88+'ZŠ Komenského'!G89+'ZŠ Komenského'!G90+'ZŠ Komenského'!G91+'ZŠ Komenského'!G92+'ZŠ Komenského'!G93+'ZŠ Komenského'!G94)</f>
        <v>4735</v>
      </c>
      <c r="E20" s="31"/>
    </row>
    <row r="21" spans="1:5" ht="15.75" x14ac:dyDescent="0.25">
      <c r="A21" s="29">
        <v>648</v>
      </c>
      <c r="B21" s="30" t="s">
        <v>213</v>
      </c>
      <c r="C21" s="33">
        <f>SUM('ZŠ Komenského'!G29+'ZŠ Komenského'!G30)</f>
        <v>594.48</v>
      </c>
      <c r="E21" s="31"/>
    </row>
    <row r="22" spans="1:5" ht="15.75" x14ac:dyDescent="0.25">
      <c r="A22" s="29">
        <v>649</v>
      </c>
      <c r="B22" s="30" t="s">
        <v>214</v>
      </c>
      <c r="C22" s="33">
        <f>SUM('ZŠ Komenského'!G31+'ZŠ Komenského'!G56)</f>
        <v>110</v>
      </c>
      <c r="E22" s="31"/>
    </row>
    <row r="23" spans="1:5" ht="15.75" x14ac:dyDescent="0.25">
      <c r="A23" s="29">
        <v>662</v>
      </c>
      <c r="B23" s="30" t="s">
        <v>215</v>
      </c>
      <c r="C23" s="33">
        <f>SUM('ZŠ Komenského'!G32)</f>
        <v>10</v>
      </c>
      <c r="E23" s="31"/>
    </row>
    <row r="24" spans="1:5" ht="16.5" thickBot="1" x14ac:dyDescent="0.3">
      <c r="A24" s="47">
        <v>672</v>
      </c>
      <c r="B24" s="48" t="s">
        <v>216</v>
      </c>
      <c r="C24" s="49">
        <f>SUM('ZŠ Komenského'!G33+'ZŠ Komenského'!G34+'ZŠ Komenského'!G35+'ZŠ Komenského'!G57+'ZŠ Komenského'!G58)</f>
        <v>4412.8</v>
      </c>
      <c r="E24" s="31"/>
    </row>
    <row r="25" spans="1:5" s="56" customFormat="1" ht="16.5" thickBot="1" x14ac:dyDescent="0.3">
      <c r="A25" s="57" t="s">
        <v>300</v>
      </c>
      <c r="B25" s="58"/>
      <c r="C25" s="59">
        <f>SUM(C20:C24)</f>
        <v>9862.2799999999988</v>
      </c>
    </row>
    <row r="26" spans="1:5" ht="16.5" thickBot="1" x14ac:dyDescent="0.3">
      <c r="A26" s="40" t="s">
        <v>217</v>
      </c>
      <c r="B26" s="41"/>
      <c r="C26" s="42">
        <f>SUM(C18)</f>
        <v>9862.2799999999988</v>
      </c>
    </row>
    <row r="27" spans="1:5" ht="16.5" thickBot="1" x14ac:dyDescent="0.3">
      <c r="A27" s="20" t="s">
        <v>218</v>
      </c>
      <c r="B27" s="21"/>
      <c r="C27" s="34">
        <f>SUM(C25)</f>
        <v>9862.2799999999988</v>
      </c>
    </row>
    <row r="28" spans="1:5" ht="16.5" thickBot="1" x14ac:dyDescent="0.3">
      <c r="A28" s="20" t="s">
        <v>219</v>
      </c>
      <c r="B28" s="21"/>
      <c r="C28" s="34">
        <f>SUM(C27-C26)</f>
        <v>0</v>
      </c>
    </row>
    <row r="29" spans="1:5" ht="16.5" thickBot="1" x14ac:dyDescent="0.3">
      <c r="A29" s="61"/>
      <c r="B29" s="62"/>
      <c r="C29" s="35"/>
    </row>
    <row r="30" spans="1:5" ht="16.5" thickBot="1" x14ac:dyDescent="0.3">
      <c r="A30" s="63" t="s">
        <v>220</v>
      </c>
      <c r="B30" s="63"/>
      <c r="C30" s="63"/>
    </row>
    <row r="31" spans="1:5" ht="16.5" thickBot="1" x14ac:dyDescent="0.3">
      <c r="A31" s="22" t="s">
        <v>221</v>
      </c>
      <c r="B31" s="23"/>
      <c r="C31" s="36"/>
    </row>
    <row r="32" spans="1:5" ht="15.75" x14ac:dyDescent="0.25">
      <c r="A32" s="29">
        <v>501</v>
      </c>
      <c r="B32" s="30" t="s">
        <v>30</v>
      </c>
      <c r="C32" s="37">
        <f>SUM('ZŠ Komenského'!G101+'ZŠ Komenského'!G139+'ZŠ Komenského'!G140)</f>
        <v>300</v>
      </c>
      <c r="E32" s="31"/>
    </row>
    <row r="33" spans="1:3" ht="15.75" x14ac:dyDescent="0.25">
      <c r="A33" s="29">
        <v>502</v>
      </c>
      <c r="B33" s="30" t="s">
        <v>202</v>
      </c>
      <c r="C33" s="37">
        <f>SUM('ZŠ Komenského'!G102+'ZŠ Komenského'!G103+'ZŠ Komenského'!G104+'ZŠ Komenského'!G105+'ZŠ Komenského'!G141+'ZŠ Komenského'!G142)</f>
        <v>214</v>
      </c>
    </row>
    <row r="34" spans="1:3" ht="15.75" x14ac:dyDescent="0.25">
      <c r="A34" s="29">
        <v>511</v>
      </c>
      <c r="B34" s="30" t="s">
        <v>203</v>
      </c>
      <c r="C34" s="37">
        <f>SUM('ZŠ Komenského'!G106+'ZŠ Komenského'!G143)</f>
        <v>73</v>
      </c>
    </row>
    <row r="35" spans="1:3" ht="15.75" x14ac:dyDescent="0.25">
      <c r="A35" s="29">
        <v>518</v>
      </c>
      <c r="B35" s="30" t="s">
        <v>222</v>
      </c>
      <c r="C35" s="37">
        <f>SUM('ZŠ Komenského'!G107+'ZŠ Komenského'!G108+'ZŠ Komenského'!G144+'ZŠ Komenského'!G145)</f>
        <v>29</v>
      </c>
    </row>
    <row r="36" spans="1:3" ht="15.75" x14ac:dyDescent="0.25">
      <c r="A36" s="29">
        <v>521</v>
      </c>
      <c r="B36" s="30" t="s">
        <v>205</v>
      </c>
      <c r="C36" s="37">
        <f>SUM('ZŠ Komenského'!G109+'ZŠ Komenského'!G110+'ZŠ Komenského'!G146)</f>
        <v>304.97000000000003</v>
      </c>
    </row>
    <row r="37" spans="1:3" ht="15.75" x14ac:dyDescent="0.25">
      <c r="A37" s="29">
        <v>524</v>
      </c>
      <c r="B37" s="30" t="s">
        <v>206</v>
      </c>
      <c r="C37" s="37">
        <f>SUM('ZŠ Komenského'!G111+'ZŠ Komenského'!G112+'ZŠ Komenského'!G147+'ZŠ Komenského'!G148)</f>
        <v>95.69</v>
      </c>
    </row>
    <row r="38" spans="1:3" ht="15.75" x14ac:dyDescent="0.25">
      <c r="A38" s="29">
        <v>525</v>
      </c>
      <c r="B38" s="30" t="s">
        <v>207</v>
      </c>
      <c r="C38" s="37">
        <f>SUM('ZŠ Komenského'!G113+'ZŠ Komenského'!G149)</f>
        <v>1.21</v>
      </c>
    </row>
    <row r="39" spans="1:3" ht="15.75" x14ac:dyDescent="0.25">
      <c r="A39" s="29">
        <v>527</v>
      </c>
      <c r="B39" s="30" t="s">
        <v>223</v>
      </c>
      <c r="C39" s="37">
        <f>SUM('ZŠ Komenského'!G114+'ZŠ Komenského'!G150)</f>
        <v>5.63</v>
      </c>
    </row>
    <row r="40" spans="1:3" ht="15.75" x14ac:dyDescent="0.25">
      <c r="A40" s="29">
        <v>558</v>
      </c>
      <c r="B40" s="30" t="s">
        <v>301</v>
      </c>
      <c r="C40" s="37">
        <f>SUM('ZŠ Komenského'!G115)</f>
        <v>5</v>
      </c>
    </row>
    <row r="41" spans="1:3" ht="16.5" thickBot="1" x14ac:dyDescent="0.3">
      <c r="A41" s="29" t="s">
        <v>297</v>
      </c>
      <c r="B41" s="30"/>
      <c r="C41" s="37">
        <f>SUM(C32:C40)</f>
        <v>1028.5</v>
      </c>
    </row>
    <row r="42" spans="1:3" ht="16.5" thickBot="1" x14ac:dyDescent="0.3">
      <c r="A42" s="18" t="s">
        <v>211</v>
      </c>
      <c r="B42" s="24"/>
      <c r="C42" s="38"/>
    </row>
    <row r="43" spans="1:3" ht="15.75" x14ac:dyDescent="0.25">
      <c r="A43" s="29">
        <v>602</v>
      </c>
      <c r="B43" s="30" t="s">
        <v>224</v>
      </c>
      <c r="C43" s="37">
        <f>SUM('ZŠ Komenského'!G117+'ZŠ Komenského'!G118+'ZŠ Komenského'!G119+'ZŠ Komenského'!G120+'ZŠ Komenského'!G152+'ZŠ Komenského'!G153+'ZŠ Komenského'!G154)</f>
        <v>494</v>
      </c>
    </row>
    <row r="44" spans="1:3" ht="15.75" x14ac:dyDescent="0.25">
      <c r="A44" s="29">
        <v>603</v>
      </c>
      <c r="B44" s="30" t="s">
        <v>225</v>
      </c>
      <c r="C44" s="37">
        <f>SUM('ZŠ Komenského'!G121:G133)</f>
        <v>534.5</v>
      </c>
    </row>
    <row r="45" spans="1:3" ht="16.5" thickBot="1" x14ac:dyDescent="0.3">
      <c r="A45" s="29" t="s">
        <v>300</v>
      </c>
      <c r="B45" s="30"/>
      <c r="C45" s="37">
        <f>SUM(C43:C44)</f>
        <v>1028.5</v>
      </c>
    </row>
    <row r="46" spans="1:3" ht="16.5" thickBot="1" x14ac:dyDescent="0.3">
      <c r="A46" s="18" t="s">
        <v>226</v>
      </c>
      <c r="B46" s="19"/>
      <c r="C46" s="34">
        <f>SUM(C41)</f>
        <v>1028.5</v>
      </c>
    </row>
    <row r="47" spans="1:3" ht="16.5" thickBot="1" x14ac:dyDescent="0.3">
      <c r="A47" s="18" t="s">
        <v>227</v>
      </c>
      <c r="B47" s="19"/>
      <c r="C47" s="34">
        <f>SUM(C45)</f>
        <v>1028.5</v>
      </c>
    </row>
    <row r="48" spans="1:3" ht="16.5" thickBot="1" x14ac:dyDescent="0.3">
      <c r="A48" s="20" t="s">
        <v>228</v>
      </c>
      <c r="B48" s="25"/>
      <c r="C48" s="39">
        <f>SUM(C47-C46)</f>
        <v>0</v>
      </c>
    </row>
    <row r="49" spans="1:3" ht="16.5" thickBot="1" x14ac:dyDescent="0.3">
      <c r="A49" s="26" t="s">
        <v>229</v>
      </c>
      <c r="B49" s="27"/>
      <c r="C49" s="28">
        <f>SUM(C26+C46)</f>
        <v>10890.779999999999</v>
      </c>
    </row>
    <row r="50" spans="1:3" ht="16.5" thickBot="1" x14ac:dyDescent="0.3">
      <c r="A50" s="26" t="s">
        <v>230</v>
      </c>
      <c r="B50" s="27"/>
      <c r="C50" s="28">
        <f>SUM(C27+C47)</f>
        <v>10890.779999999999</v>
      </c>
    </row>
    <row r="51" spans="1:3" ht="16.5" thickBot="1" x14ac:dyDescent="0.3">
      <c r="A51" s="26" t="s">
        <v>231</v>
      </c>
      <c r="B51" s="27"/>
      <c r="C51" s="28">
        <f>SUM(C50-C49)</f>
        <v>0</v>
      </c>
    </row>
  </sheetData>
  <mergeCells count="4">
    <mergeCell ref="A1:C1"/>
    <mergeCell ref="A29:B29"/>
    <mergeCell ref="A30:C30"/>
    <mergeCell ref="A4:C4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zoomScaleNormal="100" workbookViewId="0">
      <pane ySplit="2" topLeftCell="A159" activePane="bottomLeft" state="frozen"/>
      <selection pane="bottomLeft" sqref="A1:G1"/>
    </sheetView>
  </sheetViews>
  <sheetFormatPr defaultColWidth="8.85546875" defaultRowHeight="14.25" x14ac:dyDescent="0.2"/>
  <cols>
    <col min="1" max="1" width="22.7109375" style="13" customWidth="1"/>
    <col min="2" max="2" width="34" style="14" customWidth="1"/>
    <col min="3" max="4" width="6.28515625" style="13" customWidth="1"/>
    <col min="5" max="5" width="11.7109375" style="13" customWidth="1"/>
    <col min="6" max="6" width="57.28515625" style="14" customWidth="1"/>
    <col min="7" max="7" width="15.42578125" style="15" customWidth="1"/>
    <col min="8" max="16384" width="8.85546875" style="1"/>
  </cols>
  <sheetData>
    <row r="1" spans="1:7" ht="37.9" customHeight="1" x14ac:dyDescent="0.2">
      <c r="A1" s="67" t="s">
        <v>0</v>
      </c>
      <c r="B1" s="67"/>
      <c r="C1" s="67"/>
      <c r="D1" s="67"/>
      <c r="E1" s="67"/>
      <c r="F1" s="67"/>
      <c r="G1" s="67"/>
    </row>
    <row r="2" spans="1:7" ht="37.9" customHeight="1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spans="1:7" x14ac:dyDescent="0.2">
      <c r="A3" s="5"/>
      <c r="B3" s="6"/>
      <c r="C3" s="5"/>
      <c r="D3" s="5"/>
      <c r="E3" s="5"/>
      <c r="F3" s="6"/>
      <c r="G3" s="7"/>
    </row>
    <row r="4" spans="1:7" x14ac:dyDescent="0.2">
      <c r="A4" s="5">
        <v>1</v>
      </c>
      <c r="B4" s="6" t="s">
        <v>28</v>
      </c>
      <c r="C4" s="5">
        <v>1</v>
      </c>
      <c r="D4" s="5">
        <v>501</v>
      </c>
      <c r="E4" s="5" t="s">
        <v>29</v>
      </c>
      <c r="F4" s="6" t="s">
        <v>30</v>
      </c>
      <c r="G4" s="7">
        <v>310</v>
      </c>
    </row>
    <row r="5" spans="1:7" x14ac:dyDescent="0.2">
      <c r="A5" s="5">
        <v>1</v>
      </c>
      <c r="B5" s="6" t="s">
        <v>28</v>
      </c>
      <c r="C5" s="5">
        <v>1</v>
      </c>
      <c r="D5" s="5">
        <v>501</v>
      </c>
      <c r="E5" s="5" t="s">
        <v>245</v>
      </c>
      <c r="F5" s="6" t="s">
        <v>246</v>
      </c>
      <c r="G5" s="7">
        <v>14.48</v>
      </c>
    </row>
    <row r="6" spans="1:7" x14ac:dyDescent="0.2">
      <c r="A6" s="5">
        <v>1</v>
      </c>
      <c r="B6" s="6" t="s">
        <v>28</v>
      </c>
      <c r="C6" s="5">
        <v>1</v>
      </c>
      <c r="D6" s="5">
        <v>502</v>
      </c>
      <c r="E6" s="5" t="s">
        <v>31</v>
      </c>
      <c r="F6" s="6" t="s">
        <v>32</v>
      </c>
      <c r="G6" s="7">
        <v>311.8</v>
      </c>
    </row>
    <row r="7" spans="1:7" x14ac:dyDescent="0.2">
      <c r="A7" s="5">
        <v>1</v>
      </c>
      <c r="B7" s="6" t="s">
        <v>28</v>
      </c>
      <c r="C7" s="5">
        <v>1</v>
      </c>
      <c r="D7" s="5">
        <v>502</v>
      </c>
      <c r="E7" s="5" t="s">
        <v>33</v>
      </c>
      <c r="F7" s="6" t="s">
        <v>34</v>
      </c>
      <c r="G7" s="7">
        <v>910</v>
      </c>
    </row>
    <row r="8" spans="1:7" x14ac:dyDescent="0.2">
      <c r="A8" s="5">
        <v>1</v>
      </c>
      <c r="B8" s="6" t="s">
        <v>28</v>
      </c>
      <c r="C8" s="5">
        <v>1</v>
      </c>
      <c r="D8" s="5">
        <v>502</v>
      </c>
      <c r="E8" s="5" t="s">
        <v>35</v>
      </c>
      <c r="F8" s="6" t="s">
        <v>36</v>
      </c>
      <c r="G8" s="7">
        <v>40</v>
      </c>
    </row>
    <row r="9" spans="1:7" x14ac:dyDescent="0.2">
      <c r="A9" s="5">
        <v>1</v>
      </c>
      <c r="B9" s="6" t="s">
        <v>28</v>
      </c>
      <c r="C9" s="5">
        <v>1</v>
      </c>
      <c r="D9" s="5">
        <v>511</v>
      </c>
      <c r="E9" s="5" t="s">
        <v>37</v>
      </c>
      <c r="F9" s="6" t="s">
        <v>38</v>
      </c>
      <c r="G9" s="7">
        <v>457</v>
      </c>
    </row>
    <row r="10" spans="1:7" x14ac:dyDescent="0.2">
      <c r="A10" s="5">
        <v>1</v>
      </c>
      <c r="B10" s="6" t="s">
        <v>28</v>
      </c>
      <c r="C10" s="5">
        <v>1</v>
      </c>
      <c r="D10" s="5">
        <v>511</v>
      </c>
      <c r="E10" s="5" t="s">
        <v>298</v>
      </c>
      <c r="F10" s="6" t="s">
        <v>233</v>
      </c>
      <c r="G10" s="7">
        <v>200</v>
      </c>
    </row>
    <row r="11" spans="1:7" x14ac:dyDescent="0.2">
      <c r="A11" s="5">
        <v>1</v>
      </c>
      <c r="B11" s="6" t="s">
        <v>28</v>
      </c>
      <c r="C11" s="5">
        <v>1</v>
      </c>
      <c r="D11" s="5">
        <v>511</v>
      </c>
      <c r="E11" s="5" t="s">
        <v>299</v>
      </c>
      <c r="F11" s="6" t="s">
        <v>234</v>
      </c>
      <c r="G11" s="7">
        <v>180</v>
      </c>
    </row>
    <row r="12" spans="1:7" x14ac:dyDescent="0.2">
      <c r="A12" s="5">
        <v>1</v>
      </c>
      <c r="B12" s="6" t="s">
        <v>28</v>
      </c>
      <c r="C12" s="5">
        <v>1</v>
      </c>
      <c r="D12" s="5">
        <v>518</v>
      </c>
      <c r="E12" s="5" t="s">
        <v>39</v>
      </c>
      <c r="F12" s="6" t="s">
        <v>235</v>
      </c>
      <c r="G12" s="7">
        <v>295</v>
      </c>
    </row>
    <row r="13" spans="1:7" x14ac:dyDescent="0.2">
      <c r="A13" s="5">
        <v>1</v>
      </c>
      <c r="B13" s="6" t="s">
        <v>28</v>
      </c>
      <c r="C13" s="5">
        <v>1</v>
      </c>
      <c r="D13" s="5">
        <v>518</v>
      </c>
      <c r="E13" s="5" t="s">
        <v>40</v>
      </c>
      <c r="F13" s="6" t="s">
        <v>41</v>
      </c>
      <c r="G13" s="7">
        <v>10</v>
      </c>
    </row>
    <row r="14" spans="1:7" x14ac:dyDescent="0.2">
      <c r="A14" s="5">
        <v>1</v>
      </c>
      <c r="B14" s="6" t="s">
        <v>28</v>
      </c>
      <c r="C14" s="5">
        <v>1</v>
      </c>
      <c r="D14" s="5">
        <v>518</v>
      </c>
      <c r="E14" s="5" t="s">
        <v>42</v>
      </c>
      <c r="F14" s="6" t="s">
        <v>43</v>
      </c>
      <c r="G14" s="7">
        <v>34</v>
      </c>
    </row>
    <row r="15" spans="1:7" x14ac:dyDescent="0.2">
      <c r="A15" s="5">
        <v>1</v>
      </c>
      <c r="B15" s="6" t="s">
        <v>28</v>
      </c>
      <c r="C15" s="5">
        <v>1</v>
      </c>
      <c r="D15" s="5">
        <v>518</v>
      </c>
      <c r="E15" s="5" t="s">
        <v>44</v>
      </c>
      <c r="F15" s="6" t="s">
        <v>45</v>
      </c>
      <c r="G15" s="7">
        <v>20</v>
      </c>
    </row>
    <row r="16" spans="1:7" x14ac:dyDescent="0.2">
      <c r="A16" s="5">
        <v>1</v>
      </c>
      <c r="B16" s="6" t="s">
        <v>28</v>
      </c>
      <c r="C16" s="5">
        <v>1</v>
      </c>
      <c r="D16" s="5">
        <v>518</v>
      </c>
      <c r="E16" s="5" t="s">
        <v>46</v>
      </c>
      <c r="F16" s="6" t="s">
        <v>47</v>
      </c>
      <c r="G16" s="7">
        <v>9</v>
      </c>
    </row>
    <row r="17" spans="1:7" x14ac:dyDescent="0.2">
      <c r="A17" s="5">
        <v>1</v>
      </c>
      <c r="B17" s="6" t="s">
        <v>28</v>
      </c>
      <c r="C17" s="5">
        <v>1</v>
      </c>
      <c r="D17" s="5">
        <v>518</v>
      </c>
      <c r="E17" s="5" t="s">
        <v>48</v>
      </c>
      <c r="F17" s="6" t="s">
        <v>49</v>
      </c>
      <c r="G17" s="7">
        <v>130</v>
      </c>
    </row>
    <row r="18" spans="1:7" x14ac:dyDescent="0.2">
      <c r="A18" s="5">
        <v>1</v>
      </c>
      <c r="B18" s="6" t="s">
        <v>28</v>
      </c>
      <c r="C18" s="5">
        <v>1</v>
      </c>
      <c r="D18" s="5">
        <v>518</v>
      </c>
      <c r="E18" s="5" t="s">
        <v>243</v>
      </c>
      <c r="F18" s="6" t="s">
        <v>244</v>
      </c>
      <c r="G18" s="7">
        <v>150</v>
      </c>
    </row>
    <row r="19" spans="1:7" x14ac:dyDescent="0.2">
      <c r="A19" s="5">
        <v>1</v>
      </c>
      <c r="B19" s="6" t="s">
        <v>28</v>
      </c>
      <c r="C19" s="5">
        <v>1</v>
      </c>
      <c r="D19" s="5">
        <v>521</v>
      </c>
      <c r="E19" s="5" t="s">
        <v>50</v>
      </c>
      <c r="F19" s="6" t="s">
        <v>236</v>
      </c>
      <c r="G19" s="7">
        <v>329.85</v>
      </c>
    </row>
    <row r="20" spans="1:7" x14ac:dyDescent="0.2">
      <c r="A20" s="5">
        <v>1</v>
      </c>
      <c r="B20" s="6" t="s">
        <v>28</v>
      </c>
      <c r="C20" s="5">
        <v>1</v>
      </c>
      <c r="D20" s="5">
        <v>524</v>
      </c>
      <c r="E20" s="5" t="s">
        <v>52</v>
      </c>
      <c r="F20" s="6" t="s">
        <v>237</v>
      </c>
      <c r="G20" s="7">
        <v>29.68</v>
      </c>
    </row>
    <row r="21" spans="1:7" x14ac:dyDescent="0.2">
      <c r="A21" s="5">
        <v>1</v>
      </c>
      <c r="B21" s="6" t="s">
        <v>28</v>
      </c>
      <c r="C21" s="5">
        <v>1</v>
      </c>
      <c r="D21" s="5">
        <v>524</v>
      </c>
      <c r="E21" s="5" t="s">
        <v>54</v>
      </c>
      <c r="F21" s="6" t="s">
        <v>238</v>
      </c>
      <c r="G21" s="7">
        <v>82.46</v>
      </c>
    </row>
    <row r="22" spans="1:7" x14ac:dyDescent="0.2">
      <c r="A22" s="5">
        <v>1</v>
      </c>
      <c r="B22" s="6" t="s">
        <v>28</v>
      </c>
      <c r="C22" s="5">
        <v>1</v>
      </c>
      <c r="D22" s="5">
        <v>525</v>
      </c>
      <c r="E22" s="5" t="s">
        <v>56</v>
      </c>
      <c r="F22" s="6" t="s">
        <v>239</v>
      </c>
      <c r="G22" s="7">
        <v>1.44</v>
      </c>
    </row>
    <row r="23" spans="1:7" x14ac:dyDescent="0.2">
      <c r="A23" s="5">
        <v>1</v>
      </c>
      <c r="B23" s="6" t="s">
        <v>28</v>
      </c>
      <c r="C23" s="5">
        <v>1</v>
      </c>
      <c r="D23" s="5">
        <v>527</v>
      </c>
      <c r="E23" s="5" t="s">
        <v>58</v>
      </c>
      <c r="F23" s="6" t="s">
        <v>240</v>
      </c>
      <c r="G23" s="7">
        <v>6.57</v>
      </c>
    </row>
    <row r="24" spans="1:7" x14ac:dyDescent="0.2">
      <c r="A24" s="5">
        <v>1</v>
      </c>
      <c r="B24" s="6" t="s">
        <v>28</v>
      </c>
      <c r="C24" s="5">
        <v>1</v>
      </c>
      <c r="D24" s="5">
        <v>549</v>
      </c>
      <c r="E24" s="5" t="s">
        <v>59</v>
      </c>
      <c r="F24" s="6" t="s">
        <v>60</v>
      </c>
      <c r="G24" s="7">
        <v>65</v>
      </c>
    </row>
    <row r="25" spans="1:7" x14ac:dyDescent="0.2">
      <c r="A25" s="5">
        <v>1</v>
      </c>
      <c r="B25" s="6" t="s">
        <v>28</v>
      </c>
      <c r="C25" s="5">
        <v>1</v>
      </c>
      <c r="D25" s="5">
        <v>549</v>
      </c>
      <c r="E25" s="5" t="s">
        <v>241</v>
      </c>
      <c r="F25" s="6" t="s">
        <v>242</v>
      </c>
      <c r="G25" s="7">
        <v>1</v>
      </c>
    </row>
    <row r="26" spans="1:7" x14ac:dyDescent="0.2">
      <c r="A26" s="5">
        <v>1</v>
      </c>
      <c r="B26" s="6" t="s">
        <v>28</v>
      </c>
      <c r="C26" s="5">
        <v>1</v>
      </c>
      <c r="D26" s="5">
        <v>551</v>
      </c>
      <c r="E26" s="5" t="s">
        <v>296</v>
      </c>
      <c r="F26" s="6" t="s">
        <v>61</v>
      </c>
      <c r="G26" s="7">
        <v>42</v>
      </c>
    </row>
    <row r="27" spans="1:7" x14ac:dyDescent="0.2">
      <c r="A27" s="5">
        <v>1</v>
      </c>
      <c r="B27" s="6" t="s">
        <v>28</v>
      </c>
      <c r="C27" s="5">
        <v>1</v>
      </c>
      <c r="D27" s="5">
        <v>558</v>
      </c>
      <c r="E27" s="5" t="s">
        <v>62</v>
      </c>
      <c r="F27" s="6" t="s">
        <v>63</v>
      </c>
      <c r="G27" s="7">
        <v>272</v>
      </c>
    </row>
    <row r="28" spans="1:7" x14ac:dyDescent="0.2">
      <c r="A28" s="8" t="s">
        <v>64</v>
      </c>
      <c r="B28" s="9"/>
      <c r="C28" s="8">
        <v>1</v>
      </c>
      <c r="D28" s="8"/>
      <c r="E28" s="8"/>
      <c r="F28" s="9"/>
      <c r="G28" s="10">
        <f>SUM(G4:G27)</f>
        <v>3901.2799999999997</v>
      </c>
    </row>
    <row r="29" spans="1:7" x14ac:dyDescent="0.2">
      <c r="A29" s="5">
        <v>1</v>
      </c>
      <c r="B29" s="6" t="s">
        <v>28</v>
      </c>
      <c r="C29" s="5">
        <v>1</v>
      </c>
      <c r="D29" s="5">
        <v>648</v>
      </c>
      <c r="E29" s="5" t="s">
        <v>65</v>
      </c>
      <c r="F29" s="6" t="s">
        <v>247</v>
      </c>
      <c r="G29" s="7">
        <v>214.48</v>
      </c>
    </row>
    <row r="30" spans="1:7" x14ac:dyDescent="0.2">
      <c r="A30" s="5">
        <v>1</v>
      </c>
      <c r="B30" s="6" t="s">
        <v>28</v>
      </c>
      <c r="C30" s="5">
        <v>1</v>
      </c>
      <c r="D30" s="5">
        <v>648</v>
      </c>
      <c r="E30" s="5" t="s">
        <v>66</v>
      </c>
      <c r="F30" s="6" t="s">
        <v>248</v>
      </c>
      <c r="G30" s="7">
        <v>380</v>
      </c>
    </row>
    <row r="31" spans="1:7" x14ac:dyDescent="0.2">
      <c r="A31" s="5">
        <v>1</v>
      </c>
      <c r="B31" s="6" t="s">
        <v>28</v>
      </c>
      <c r="C31" s="5">
        <v>1</v>
      </c>
      <c r="D31" s="5">
        <v>649</v>
      </c>
      <c r="E31" s="5" t="s">
        <v>67</v>
      </c>
      <c r="F31" s="6" t="s">
        <v>68</v>
      </c>
      <c r="G31" s="7">
        <v>20</v>
      </c>
    </row>
    <row r="32" spans="1:7" x14ac:dyDescent="0.2">
      <c r="A32" s="5">
        <v>1</v>
      </c>
      <c r="B32" s="6" t="s">
        <v>28</v>
      </c>
      <c r="C32" s="5">
        <v>1</v>
      </c>
      <c r="D32" s="5">
        <v>662</v>
      </c>
      <c r="E32" s="5" t="s">
        <v>69</v>
      </c>
      <c r="F32" s="6" t="s">
        <v>70</v>
      </c>
      <c r="G32" s="7">
        <v>10</v>
      </c>
    </row>
    <row r="33" spans="1:7" x14ac:dyDescent="0.2">
      <c r="A33" s="5">
        <v>1</v>
      </c>
      <c r="B33" s="6" t="s">
        <v>28</v>
      </c>
      <c r="C33" s="5">
        <v>1</v>
      </c>
      <c r="D33" s="5">
        <v>672</v>
      </c>
      <c r="E33" s="5" t="s">
        <v>71</v>
      </c>
      <c r="F33" s="6" t="s">
        <v>72</v>
      </c>
      <c r="G33" s="11">
        <v>2876.8</v>
      </c>
    </row>
    <row r="34" spans="1:7" x14ac:dyDescent="0.2">
      <c r="A34" s="5">
        <v>1</v>
      </c>
      <c r="B34" s="6" t="s">
        <v>28</v>
      </c>
      <c r="C34" s="5">
        <v>1</v>
      </c>
      <c r="D34" s="5">
        <v>672</v>
      </c>
      <c r="E34" s="5" t="s">
        <v>249</v>
      </c>
      <c r="F34" s="6" t="s">
        <v>74</v>
      </c>
      <c r="G34" s="7">
        <v>150</v>
      </c>
    </row>
    <row r="35" spans="1:7" x14ac:dyDescent="0.2">
      <c r="A35" s="5">
        <v>1</v>
      </c>
      <c r="B35" s="6" t="s">
        <v>28</v>
      </c>
      <c r="C35" s="5">
        <v>1</v>
      </c>
      <c r="D35" s="5">
        <v>672</v>
      </c>
      <c r="E35" s="5" t="s">
        <v>73</v>
      </c>
      <c r="F35" s="6" t="s">
        <v>75</v>
      </c>
      <c r="G35" s="7">
        <v>250</v>
      </c>
    </row>
    <row r="36" spans="1:7" x14ac:dyDescent="0.2">
      <c r="A36" s="8" t="s">
        <v>76</v>
      </c>
      <c r="B36" s="9"/>
      <c r="C36" s="8">
        <v>1</v>
      </c>
      <c r="D36" s="8"/>
      <c r="E36" s="8"/>
      <c r="F36" s="9"/>
      <c r="G36" s="10">
        <f>SUM(G29:G35)</f>
        <v>3901.28</v>
      </c>
    </row>
    <row r="37" spans="1:7" x14ac:dyDescent="0.2">
      <c r="A37" s="8" t="s">
        <v>77</v>
      </c>
      <c r="B37" s="9"/>
      <c r="C37" s="8">
        <v>1</v>
      </c>
      <c r="D37" s="8"/>
      <c r="E37" s="8"/>
      <c r="F37" s="9"/>
      <c r="G37" s="10">
        <f>G28</f>
        <v>3901.2799999999997</v>
      </c>
    </row>
    <row r="38" spans="1:7" x14ac:dyDescent="0.2">
      <c r="A38" s="8" t="s">
        <v>78</v>
      </c>
      <c r="B38" s="9"/>
      <c r="C38" s="8">
        <v>1</v>
      </c>
      <c r="D38" s="8"/>
      <c r="E38" s="8"/>
      <c r="F38" s="9"/>
      <c r="G38" s="10">
        <f>G36-G37</f>
        <v>0</v>
      </c>
    </row>
    <row r="39" spans="1:7" x14ac:dyDescent="0.2">
      <c r="A39" s="5"/>
      <c r="B39" s="6"/>
      <c r="C39" s="5"/>
      <c r="D39" s="5"/>
      <c r="E39" s="5"/>
      <c r="F39" s="6"/>
      <c r="G39" s="7"/>
    </row>
    <row r="40" spans="1:7" x14ac:dyDescent="0.2">
      <c r="A40" s="5">
        <v>2</v>
      </c>
      <c r="B40" s="6" t="s">
        <v>79</v>
      </c>
      <c r="C40" s="5">
        <v>1</v>
      </c>
      <c r="D40" s="5">
        <v>501</v>
      </c>
      <c r="E40" s="5" t="s">
        <v>80</v>
      </c>
      <c r="F40" s="6" t="s">
        <v>250</v>
      </c>
      <c r="G40" s="7">
        <v>150</v>
      </c>
    </row>
    <row r="41" spans="1:7" x14ac:dyDescent="0.2">
      <c r="A41" s="5">
        <v>2</v>
      </c>
      <c r="B41" s="6" t="s">
        <v>79</v>
      </c>
      <c r="C41" s="5">
        <v>1</v>
      </c>
      <c r="D41" s="5">
        <v>501</v>
      </c>
      <c r="E41" s="5" t="s">
        <v>81</v>
      </c>
      <c r="F41" s="6" t="s">
        <v>82</v>
      </c>
      <c r="G41" s="7">
        <v>4335</v>
      </c>
    </row>
    <row r="42" spans="1:7" x14ac:dyDescent="0.2">
      <c r="A42" s="5">
        <v>2</v>
      </c>
      <c r="B42" s="6" t="s">
        <v>79</v>
      </c>
      <c r="C42" s="5">
        <v>1</v>
      </c>
      <c r="D42" s="5">
        <v>502</v>
      </c>
      <c r="E42" s="5" t="s">
        <v>83</v>
      </c>
      <c r="F42" s="6" t="s">
        <v>84</v>
      </c>
      <c r="G42" s="7">
        <v>380</v>
      </c>
    </row>
    <row r="43" spans="1:7" x14ac:dyDescent="0.2">
      <c r="A43" s="5">
        <v>2</v>
      </c>
      <c r="B43" s="6" t="s">
        <v>79</v>
      </c>
      <c r="C43" s="5">
        <v>1</v>
      </c>
      <c r="D43" s="5">
        <v>502</v>
      </c>
      <c r="E43" s="5" t="s">
        <v>85</v>
      </c>
      <c r="F43" s="6" t="s">
        <v>86</v>
      </c>
      <c r="G43" s="7">
        <v>150</v>
      </c>
    </row>
    <row r="44" spans="1:7" x14ac:dyDescent="0.2">
      <c r="A44" s="5">
        <v>2</v>
      </c>
      <c r="B44" s="6" t="s">
        <v>79</v>
      </c>
      <c r="C44" s="5">
        <v>1</v>
      </c>
      <c r="D44" s="5">
        <v>511</v>
      </c>
      <c r="E44" s="5" t="s">
        <v>87</v>
      </c>
      <c r="F44" s="6" t="s">
        <v>88</v>
      </c>
      <c r="G44" s="7">
        <v>100</v>
      </c>
    </row>
    <row r="45" spans="1:7" x14ac:dyDescent="0.2">
      <c r="A45" s="5">
        <v>2</v>
      </c>
      <c r="B45" s="6" t="s">
        <v>79</v>
      </c>
      <c r="C45" s="5">
        <v>1</v>
      </c>
      <c r="D45" s="5">
        <v>518</v>
      </c>
      <c r="E45" s="5" t="s">
        <v>89</v>
      </c>
      <c r="F45" s="6" t="s">
        <v>90</v>
      </c>
      <c r="G45" s="7">
        <v>130</v>
      </c>
    </row>
    <row r="46" spans="1:7" x14ac:dyDescent="0.2">
      <c r="A46" s="5">
        <v>2</v>
      </c>
      <c r="B46" s="6" t="s">
        <v>79</v>
      </c>
      <c r="C46" s="5">
        <v>1</v>
      </c>
      <c r="D46" s="5">
        <v>518</v>
      </c>
      <c r="E46" s="5" t="s">
        <v>91</v>
      </c>
      <c r="F46" s="6" t="s">
        <v>92</v>
      </c>
      <c r="G46" s="7">
        <v>1</v>
      </c>
    </row>
    <row r="47" spans="1:7" x14ac:dyDescent="0.2">
      <c r="A47" s="5">
        <v>2</v>
      </c>
      <c r="B47" s="6" t="s">
        <v>79</v>
      </c>
      <c r="C47" s="5">
        <v>1</v>
      </c>
      <c r="D47" s="5">
        <v>521</v>
      </c>
      <c r="E47" s="5" t="s">
        <v>50</v>
      </c>
      <c r="F47" s="6" t="s">
        <v>51</v>
      </c>
      <c r="G47" s="7">
        <v>131.94</v>
      </c>
    </row>
    <row r="48" spans="1:7" x14ac:dyDescent="0.2">
      <c r="A48" s="5">
        <v>2</v>
      </c>
      <c r="B48" s="6" t="s">
        <v>79</v>
      </c>
      <c r="C48" s="5">
        <v>1</v>
      </c>
      <c r="D48" s="5">
        <v>524</v>
      </c>
      <c r="E48" s="5" t="s">
        <v>52</v>
      </c>
      <c r="F48" s="6" t="s">
        <v>53</v>
      </c>
      <c r="G48" s="7">
        <v>11.88</v>
      </c>
    </row>
    <row r="49" spans="1:8" x14ac:dyDescent="0.2">
      <c r="A49" s="5">
        <v>2</v>
      </c>
      <c r="B49" s="6" t="s">
        <v>79</v>
      </c>
      <c r="C49" s="5">
        <v>1</v>
      </c>
      <c r="D49" s="5">
        <v>524</v>
      </c>
      <c r="E49" s="5" t="s">
        <v>54</v>
      </c>
      <c r="F49" s="6" t="s">
        <v>55</v>
      </c>
      <c r="G49" s="7">
        <v>32.979999999999997</v>
      </c>
    </row>
    <row r="50" spans="1:8" x14ac:dyDescent="0.2">
      <c r="A50" s="5">
        <v>2</v>
      </c>
      <c r="B50" s="6" t="s">
        <v>79</v>
      </c>
      <c r="C50" s="5">
        <v>1</v>
      </c>
      <c r="D50" s="5">
        <v>525</v>
      </c>
      <c r="E50" s="5" t="s">
        <v>56</v>
      </c>
      <c r="F50" s="6" t="s">
        <v>57</v>
      </c>
      <c r="G50" s="7">
        <v>0.56000000000000005</v>
      </c>
    </row>
    <row r="51" spans="1:8" x14ac:dyDescent="0.2">
      <c r="A51" s="5">
        <v>2</v>
      </c>
      <c r="B51" s="6" t="s">
        <v>79</v>
      </c>
      <c r="C51" s="5">
        <v>1</v>
      </c>
      <c r="D51" s="5">
        <v>527</v>
      </c>
      <c r="E51" s="5" t="s">
        <v>58</v>
      </c>
      <c r="F51" s="6" t="s">
        <v>251</v>
      </c>
      <c r="G51" s="7">
        <v>2.64</v>
      </c>
    </row>
    <row r="52" spans="1:8" x14ac:dyDescent="0.2">
      <c r="A52" s="5">
        <v>2</v>
      </c>
      <c r="B52" s="6" t="s">
        <v>79</v>
      </c>
      <c r="C52" s="5">
        <v>1</v>
      </c>
      <c r="D52" s="5">
        <v>551</v>
      </c>
      <c r="E52" s="5" t="s">
        <v>93</v>
      </c>
      <c r="F52" s="6" t="s">
        <v>94</v>
      </c>
      <c r="G52" s="7">
        <v>55</v>
      </c>
    </row>
    <row r="53" spans="1:8" x14ac:dyDescent="0.2">
      <c r="A53" s="5">
        <v>2</v>
      </c>
      <c r="B53" s="6" t="s">
        <v>79</v>
      </c>
      <c r="C53" s="5">
        <v>1</v>
      </c>
      <c r="D53" s="5">
        <v>558</v>
      </c>
      <c r="E53" s="5" t="s">
        <v>95</v>
      </c>
      <c r="F53" s="6" t="s">
        <v>96</v>
      </c>
      <c r="G53" s="7">
        <v>80</v>
      </c>
    </row>
    <row r="54" spans="1:8" x14ac:dyDescent="0.2">
      <c r="A54" s="8" t="s">
        <v>97</v>
      </c>
      <c r="B54" s="9"/>
      <c r="C54" s="8">
        <v>1</v>
      </c>
      <c r="D54" s="8"/>
      <c r="E54" s="8"/>
      <c r="F54" s="9"/>
      <c r="G54" s="10">
        <f>SUM(G40:G53)</f>
        <v>5561</v>
      </c>
    </row>
    <row r="55" spans="1:8" x14ac:dyDescent="0.2">
      <c r="A55" s="5">
        <v>2</v>
      </c>
      <c r="B55" s="6" t="s">
        <v>79</v>
      </c>
      <c r="C55" s="5">
        <v>1</v>
      </c>
      <c r="D55" s="5">
        <v>602</v>
      </c>
      <c r="E55" s="5" t="s">
        <v>98</v>
      </c>
      <c r="F55" s="6" t="s">
        <v>99</v>
      </c>
      <c r="G55" s="7">
        <v>4335</v>
      </c>
    </row>
    <row r="56" spans="1:8" x14ac:dyDescent="0.2">
      <c r="A56" s="5">
        <v>2</v>
      </c>
      <c r="B56" s="6" t="s">
        <v>79</v>
      </c>
      <c r="C56" s="5">
        <v>1</v>
      </c>
      <c r="D56" s="5">
        <v>649</v>
      </c>
      <c r="E56" s="5" t="s">
        <v>100</v>
      </c>
      <c r="F56" s="6" t="s">
        <v>101</v>
      </c>
      <c r="G56" s="7">
        <v>90</v>
      </c>
    </row>
    <row r="57" spans="1:8" x14ac:dyDescent="0.2">
      <c r="A57" s="5">
        <v>2</v>
      </c>
      <c r="B57" s="6" t="s">
        <v>79</v>
      </c>
      <c r="C57" s="5">
        <v>1</v>
      </c>
      <c r="D57" s="5">
        <v>672</v>
      </c>
      <c r="E57" s="5" t="s">
        <v>71</v>
      </c>
      <c r="F57" s="6" t="s">
        <v>72</v>
      </c>
      <c r="G57" s="11">
        <v>956</v>
      </c>
      <c r="H57" s="12"/>
    </row>
    <row r="58" spans="1:8" x14ac:dyDescent="0.2">
      <c r="A58" s="5">
        <v>2</v>
      </c>
      <c r="B58" s="6" t="s">
        <v>79</v>
      </c>
      <c r="C58" s="5">
        <v>1</v>
      </c>
      <c r="D58" s="5">
        <v>672</v>
      </c>
      <c r="E58" s="5" t="s">
        <v>102</v>
      </c>
      <c r="F58" s="6" t="s">
        <v>103</v>
      </c>
      <c r="G58" s="11">
        <v>180</v>
      </c>
    </row>
    <row r="59" spans="1:8" x14ac:dyDescent="0.2">
      <c r="A59" s="8" t="s">
        <v>104</v>
      </c>
      <c r="B59" s="9"/>
      <c r="C59" s="8">
        <v>1</v>
      </c>
      <c r="D59" s="8"/>
      <c r="E59" s="8"/>
      <c r="F59" s="9"/>
      <c r="G59" s="10">
        <f>SUM(G55:G58)</f>
        <v>5561</v>
      </c>
    </row>
    <row r="60" spans="1:8" x14ac:dyDescent="0.2">
      <c r="A60" s="8" t="s">
        <v>105</v>
      </c>
      <c r="B60" s="9"/>
      <c r="C60" s="8">
        <v>1</v>
      </c>
      <c r="D60" s="8"/>
      <c r="E60" s="8"/>
      <c r="F60" s="9"/>
      <c r="G60" s="10">
        <f>G59</f>
        <v>5561</v>
      </c>
    </row>
    <row r="61" spans="1:8" x14ac:dyDescent="0.2">
      <c r="A61" s="8" t="s">
        <v>106</v>
      </c>
      <c r="B61" s="9"/>
      <c r="C61" s="8">
        <v>1</v>
      </c>
      <c r="D61" s="8"/>
      <c r="E61" s="8"/>
      <c r="F61" s="9"/>
      <c r="G61" s="10">
        <f>G54</f>
        <v>5561</v>
      </c>
    </row>
    <row r="62" spans="1:8" x14ac:dyDescent="0.2">
      <c r="A62" s="8" t="s">
        <v>107</v>
      </c>
      <c r="B62" s="9"/>
      <c r="C62" s="8">
        <v>1</v>
      </c>
      <c r="D62" s="8"/>
      <c r="E62" s="8"/>
      <c r="F62" s="9"/>
      <c r="G62" s="10">
        <f>G60-G61</f>
        <v>0</v>
      </c>
    </row>
    <row r="63" spans="1:8" x14ac:dyDescent="0.2">
      <c r="A63" s="5"/>
      <c r="B63" s="6"/>
      <c r="C63" s="5"/>
      <c r="D63" s="5"/>
      <c r="E63" s="5"/>
      <c r="F63" s="6"/>
      <c r="G63" s="7"/>
    </row>
    <row r="64" spans="1:8" x14ac:dyDescent="0.2">
      <c r="A64" s="5">
        <v>3</v>
      </c>
      <c r="B64" s="6" t="s">
        <v>108</v>
      </c>
      <c r="C64" s="5">
        <v>1</v>
      </c>
      <c r="D64" s="5">
        <v>501</v>
      </c>
      <c r="E64" s="5" t="s">
        <v>109</v>
      </c>
      <c r="F64" s="6" t="s">
        <v>110</v>
      </c>
      <c r="G64" s="7">
        <v>20</v>
      </c>
    </row>
    <row r="65" spans="1:9" x14ac:dyDescent="0.2">
      <c r="A65" s="5">
        <v>3</v>
      </c>
      <c r="B65" s="6" t="s">
        <v>108</v>
      </c>
      <c r="C65" s="5">
        <v>1</v>
      </c>
      <c r="D65" s="5">
        <v>502</v>
      </c>
      <c r="E65" s="5" t="s">
        <v>31</v>
      </c>
      <c r="F65" s="6" t="s">
        <v>252</v>
      </c>
      <c r="G65" s="7">
        <v>88.2</v>
      </c>
    </row>
    <row r="66" spans="1:9" x14ac:dyDescent="0.2">
      <c r="A66" s="5">
        <v>3</v>
      </c>
      <c r="B66" s="6" t="s">
        <v>108</v>
      </c>
      <c r="C66" s="5">
        <v>1</v>
      </c>
      <c r="D66" s="5">
        <v>502</v>
      </c>
      <c r="E66" s="5" t="s">
        <v>33</v>
      </c>
      <c r="F66" s="6" t="s">
        <v>34</v>
      </c>
      <c r="G66" s="7">
        <v>42</v>
      </c>
    </row>
    <row r="67" spans="1:9" x14ac:dyDescent="0.2">
      <c r="A67" s="5">
        <v>3</v>
      </c>
      <c r="B67" s="6" t="s">
        <v>108</v>
      </c>
      <c r="C67" s="5">
        <v>1</v>
      </c>
      <c r="D67" s="5">
        <v>511</v>
      </c>
      <c r="E67" s="5" t="s">
        <v>111</v>
      </c>
      <c r="F67" s="6" t="s">
        <v>112</v>
      </c>
      <c r="G67" s="7">
        <v>3</v>
      </c>
    </row>
    <row r="68" spans="1:9" x14ac:dyDescent="0.2">
      <c r="A68" s="5">
        <v>3</v>
      </c>
      <c r="B68" s="6" t="s">
        <v>108</v>
      </c>
      <c r="C68" s="5">
        <v>1</v>
      </c>
      <c r="D68" s="5">
        <v>518</v>
      </c>
      <c r="E68" s="5" t="s">
        <v>113</v>
      </c>
      <c r="F68" s="6" t="s">
        <v>114</v>
      </c>
      <c r="G68" s="7">
        <v>1</v>
      </c>
    </row>
    <row r="69" spans="1:9" x14ac:dyDescent="0.2">
      <c r="A69" s="5">
        <v>3</v>
      </c>
      <c r="B69" s="6" t="s">
        <v>108</v>
      </c>
      <c r="C69" s="5">
        <v>1</v>
      </c>
      <c r="D69" s="5">
        <v>558</v>
      </c>
      <c r="E69" s="5" t="s">
        <v>115</v>
      </c>
      <c r="F69" s="6" t="s">
        <v>116</v>
      </c>
      <c r="G69" s="7">
        <v>28</v>
      </c>
    </row>
    <row r="70" spans="1:9" x14ac:dyDescent="0.2">
      <c r="A70" s="5">
        <v>3</v>
      </c>
      <c r="B70" s="6" t="s">
        <v>108</v>
      </c>
      <c r="C70" s="5">
        <v>1</v>
      </c>
      <c r="D70" s="5">
        <v>501</v>
      </c>
      <c r="E70" s="5" t="s">
        <v>258</v>
      </c>
      <c r="F70" s="6" t="s">
        <v>11</v>
      </c>
      <c r="G70" s="7">
        <v>24.35</v>
      </c>
    </row>
    <row r="71" spans="1:9" x14ac:dyDescent="0.2">
      <c r="A71" s="5">
        <v>3</v>
      </c>
      <c r="B71" s="6" t="s">
        <v>108</v>
      </c>
      <c r="C71" s="5">
        <v>1</v>
      </c>
      <c r="D71" s="5">
        <v>501</v>
      </c>
      <c r="E71" s="5" t="s">
        <v>257</v>
      </c>
      <c r="F71" s="6" t="s">
        <v>13</v>
      </c>
      <c r="G71" s="7">
        <v>13.53</v>
      </c>
    </row>
    <row r="72" spans="1:9" x14ac:dyDescent="0.2">
      <c r="A72" s="5">
        <v>3</v>
      </c>
      <c r="B72" s="6" t="s">
        <v>108</v>
      </c>
      <c r="C72" s="5">
        <v>1</v>
      </c>
      <c r="D72" s="5">
        <v>501</v>
      </c>
      <c r="E72" s="5" t="s">
        <v>259</v>
      </c>
      <c r="F72" s="6" t="s">
        <v>253</v>
      </c>
      <c r="G72" s="7">
        <v>13.53</v>
      </c>
    </row>
    <row r="73" spans="1:9" x14ac:dyDescent="0.2">
      <c r="A73" s="5">
        <v>3</v>
      </c>
      <c r="B73" s="6" t="s">
        <v>108</v>
      </c>
      <c r="C73" s="5">
        <v>1</v>
      </c>
      <c r="D73" s="5">
        <v>501</v>
      </c>
      <c r="E73" s="5" t="s">
        <v>260</v>
      </c>
      <c r="F73" s="6" t="s">
        <v>16</v>
      </c>
      <c r="G73" s="7">
        <v>14.88</v>
      </c>
    </row>
    <row r="74" spans="1:9" x14ac:dyDescent="0.2">
      <c r="A74" s="5">
        <v>3</v>
      </c>
      <c r="B74" s="6" t="s">
        <v>108</v>
      </c>
      <c r="C74" s="5">
        <v>1</v>
      </c>
      <c r="D74" s="5">
        <v>501</v>
      </c>
      <c r="E74" s="5" t="s">
        <v>261</v>
      </c>
      <c r="F74" s="6" t="s">
        <v>18</v>
      </c>
      <c r="G74" s="7">
        <v>18.940000000000001</v>
      </c>
    </row>
    <row r="75" spans="1:9" x14ac:dyDescent="0.2">
      <c r="A75" s="5">
        <v>3</v>
      </c>
      <c r="B75" s="6" t="s">
        <v>108</v>
      </c>
      <c r="C75" s="5">
        <v>1</v>
      </c>
      <c r="D75" s="5">
        <v>501</v>
      </c>
      <c r="E75" s="5" t="s">
        <v>262</v>
      </c>
      <c r="F75" s="6" t="s">
        <v>20</v>
      </c>
      <c r="G75" s="7">
        <v>33.82</v>
      </c>
    </row>
    <row r="76" spans="1:9" x14ac:dyDescent="0.2">
      <c r="A76" s="5">
        <v>3</v>
      </c>
      <c r="B76" s="6" t="s">
        <v>108</v>
      </c>
      <c r="C76" s="5">
        <v>1</v>
      </c>
      <c r="D76" s="5">
        <v>501</v>
      </c>
      <c r="E76" s="5" t="s">
        <v>263</v>
      </c>
      <c r="F76" s="6" t="s">
        <v>22</v>
      </c>
      <c r="G76" s="7">
        <v>10.82</v>
      </c>
    </row>
    <row r="77" spans="1:9" x14ac:dyDescent="0.2">
      <c r="A77" s="5">
        <v>3</v>
      </c>
      <c r="B77" s="6" t="s">
        <v>108</v>
      </c>
      <c r="C77" s="5">
        <v>1</v>
      </c>
      <c r="D77" s="5">
        <v>501</v>
      </c>
      <c r="E77" s="5" t="s">
        <v>264</v>
      </c>
      <c r="F77" s="6" t="s">
        <v>254</v>
      </c>
      <c r="G77" s="7">
        <v>10.82</v>
      </c>
    </row>
    <row r="78" spans="1:9" x14ac:dyDescent="0.2">
      <c r="A78" s="5">
        <v>3</v>
      </c>
      <c r="B78" s="6" t="s">
        <v>108</v>
      </c>
      <c r="C78" s="5">
        <v>1</v>
      </c>
      <c r="D78" s="5">
        <v>501</v>
      </c>
      <c r="E78" s="5" t="s">
        <v>265</v>
      </c>
      <c r="F78" s="6" t="s">
        <v>25</v>
      </c>
      <c r="G78" s="7">
        <v>32.47</v>
      </c>
      <c r="I78" s="12"/>
    </row>
    <row r="79" spans="1:9" x14ac:dyDescent="0.2">
      <c r="A79" s="5">
        <v>3</v>
      </c>
      <c r="B79" s="6" t="s">
        <v>108</v>
      </c>
      <c r="C79" s="5">
        <v>1</v>
      </c>
      <c r="D79" s="5">
        <v>501</v>
      </c>
      <c r="E79" s="5" t="s">
        <v>266</v>
      </c>
      <c r="F79" s="6" t="s">
        <v>255</v>
      </c>
      <c r="G79" s="7">
        <v>28.41</v>
      </c>
    </row>
    <row r="80" spans="1:9" x14ac:dyDescent="0.2">
      <c r="A80" s="5">
        <v>3</v>
      </c>
      <c r="B80" s="6" t="s">
        <v>108</v>
      </c>
      <c r="C80" s="5">
        <v>1</v>
      </c>
      <c r="D80" s="5">
        <v>501</v>
      </c>
      <c r="E80" s="5" t="s">
        <v>267</v>
      </c>
      <c r="F80" s="6" t="s">
        <v>256</v>
      </c>
      <c r="G80" s="7">
        <v>16.23</v>
      </c>
    </row>
    <row r="81" spans="1:9" x14ac:dyDescent="0.2">
      <c r="A81" s="5"/>
      <c r="B81" s="6"/>
      <c r="C81" s="5"/>
      <c r="D81" s="5"/>
      <c r="E81" s="5"/>
      <c r="F81" s="6"/>
      <c r="G81" s="7"/>
    </row>
    <row r="82" spans="1:9" x14ac:dyDescent="0.2">
      <c r="A82" s="8" t="s">
        <v>117</v>
      </c>
      <c r="B82" s="9"/>
      <c r="C82" s="8">
        <v>1</v>
      </c>
      <c r="D82" s="8"/>
      <c r="E82" s="8"/>
      <c r="F82" s="9"/>
      <c r="G82" s="10">
        <f>SUM(G64:G81)</f>
        <v>400.00000000000006</v>
      </c>
    </row>
    <row r="83" spans="1:9" x14ac:dyDescent="0.2">
      <c r="A83" s="5">
        <v>3</v>
      </c>
      <c r="B83" s="6" t="s">
        <v>108</v>
      </c>
      <c r="C83" s="5">
        <v>1</v>
      </c>
      <c r="D83" s="5">
        <v>602</v>
      </c>
      <c r="E83" s="5" t="s">
        <v>8</v>
      </c>
      <c r="F83" s="6" t="s">
        <v>9</v>
      </c>
      <c r="G83" s="7">
        <v>150</v>
      </c>
    </row>
    <row r="84" spans="1:9" x14ac:dyDescent="0.2">
      <c r="A84" s="5">
        <v>3</v>
      </c>
      <c r="B84" s="6" t="s">
        <v>108</v>
      </c>
      <c r="C84" s="5">
        <v>1</v>
      </c>
      <c r="D84" s="5">
        <v>602</v>
      </c>
      <c r="E84" s="5" t="s">
        <v>10</v>
      </c>
      <c r="F84" s="6" t="s">
        <v>11</v>
      </c>
      <c r="G84" s="7">
        <v>27.95</v>
      </c>
    </row>
    <row r="85" spans="1:9" x14ac:dyDescent="0.2">
      <c r="A85" s="5">
        <v>3</v>
      </c>
      <c r="B85" s="6" t="s">
        <v>108</v>
      </c>
      <c r="C85" s="5">
        <v>1</v>
      </c>
      <c r="D85" s="5">
        <v>602</v>
      </c>
      <c r="E85" s="5" t="s">
        <v>12</v>
      </c>
      <c r="F85" s="6" t="s">
        <v>13</v>
      </c>
      <c r="G85" s="7">
        <v>15.53</v>
      </c>
    </row>
    <row r="86" spans="1:9" x14ac:dyDescent="0.2">
      <c r="A86" s="5">
        <v>3</v>
      </c>
      <c r="B86" s="6" t="s">
        <v>108</v>
      </c>
      <c r="C86" s="5">
        <v>1</v>
      </c>
      <c r="D86" s="5">
        <v>602</v>
      </c>
      <c r="E86" s="5" t="s">
        <v>14</v>
      </c>
      <c r="F86" s="6" t="s">
        <v>253</v>
      </c>
      <c r="G86" s="7">
        <v>15.53</v>
      </c>
    </row>
    <row r="87" spans="1:9" x14ac:dyDescent="0.2">
      <c r="A87" s="5">
        <v>3</v>
      </c>
      <c r="B87" s="6" t="s">
        <v>108</v>
      </c>
      <c r="C87" s="5">
        <v>1</v>
      </c>
      <c r="D87" s="5">
        <v>602</v>
      </c>
      <c r="E87" s="5" t="s">
        <v>15</v>
      </c>
      <c r="F87" s="6" t="s">
        <v>16</v>
      </c>
      <c r="G87" s="7">
        <v>17.079999999999998</v>
      </c>
    </row>
    <row r="88" spans="1:9" x14ac:dyDescent="0.2">
      <c r="A88" s="5">
        <v>3</v>
      </c>
      <c r="B88" s="6" t="s">
        <v>108</v>
      </c>
      <c r="C88" s="5">
        <v>1</v>
      </c>
      <c r="D88" s="5">
        <v>602</v>
      </c>
      <c r="E88" s="5" t="s">
        <v>17</v>
      </c>
      <c r="F88" s="6" t="s">
        <v>18</v>
      </c>
      <c r="G88" s="7">
        <v>21.74</v>
      </c>
    </row>
    <row r="89" spans="1:9" x14ac:dyDescent="0.2">
      <c r="A89" s="5">
        <v>3</v>
      </c>
      <c r="B89" s="6" t="s">
        <v>108</v>
      </c>
      <c r="C89" s="5">
        <v>1</v>
      </c>
      <c r="D89" s="5">
        <v>602</v>
      </c>
      <c r="E89" s="5" t="s">
        <v>19</v>
      </c>
      <c r="F89" s="6" t="s">
        <v>20</v>
      </c>
      <c r="G89" s="7">
        <v>38.840000000000003</v>
      </c>
    </row>
    <row r="90" spans="1:9" x14ac:dyDescent="0.2">
      <c r="A90" s="5">
        <v>3</v>
      </c>
      <c r="B90" s="6" t="s">
        <v>108</v>
      </c>
      <c r="C90" s="5">
        <v>1</v>
      </c>
      <c r="D90" s="5">
        <v>602</v>
      </c>
      <c r="E90" s="5" t="s">
        <v>21</v>
      </c>
      <c r="F90" s="6" t="s">
        <v>22</v>
      </c>
      <c r="G90" s="7">
        <v>12.42</v>
      </c>
    </row>
    <row r="91" spans="1:9" x14ac:dyDescent="0.2">
      <c r="A91" s="5">
        <v>3</v>
      </c>
      <c r="B91" s="6" t="s">
        <v>108</v>
      </c>
      <c r="C91" s="5">
        <v>1</v>
      </c>
      <c r="D91" s="5">
        <v>602</v>
      </c>
      <c r="E91" s="5" t="s">
        <v>23</v>
      </c>
      <c r="F91" s="6" t="s">
        <v>254</v>
      </c>
      <c r="G91" s="7">
        <v>12.42</v>
      </c>
    </row>
    <row r="92" spans="1:9" x14ac:dyDescent="0.2">
      <c r="A92" s="5">
        <v>3</v>
      </c>
      <c r="B92" s="6" t="s">
        <v>108</v>
      </c>
      <c r="C92" s="5">
        <v>1</v>
      </c>
      <c r="D92" s="5">
        <v>602</v>
      </c>
      <c r="E92" s="5" t="s">
        <v>24</v>
      </c>
      <c r="F92" s="6" t="s">
        <v>25</v>
      </c>
      <c r="G92" s="7">
        <v>37.26</v>
      </c>
    </row>
    <row r="93" spans="1:9" x14ac:dyDescent="0.2">
      <c r="A93" s="5">
        <v>3</v>
      </c>
      <c r="B93" s="6" t="s">
        <v>108</v>
      </c>
      <c r="C93" s="5">
        <v>1</v>
      </c>
      <c r="D93" s="5">
        <v>602</v>
      </c>
      <c r="E93" s="5" t="s">
        <v>26</v>
      </c>
      <c r="F93" s="6" t="s">
        <v>255</v>
      </c>
      <c r="G93" s="7">
        <v>32.6</v>
      </c>
      <c r="I93" s="12"/>
    </row>
    <row r="94" spans="1:9" x14ac:dyDescent="0.2">
      <c r="A94" s="5">
        <v>3</v>
      </c>
      <c r="B94" s="6" t="s">
        <v>108</v>
      </c>
      <c r="C94" s="5">
        <v>1</v>
      </c>
      <c r="D94" s="5">
        <v>602</v>
      </c>
      <c r="E94" s="5" t="s">
        <v>26</v>
      </c>
      <c r="F94" s="6" t="s">
        <v>256</v>
      </c>
      <c r="G94" s="7">
        <v>18.63</v>
      </c>
    </row>
    <row r="95" spans="1:9" x14ac:dyDescent="0.2">
      <c r="A95" s="8" t="s">
        <v>118</v>
      </c>
      <c r="B95" s="9"/>
      <c r="C95" s="8">
        <v>1</v>
      </c>
      <c r="D95" s="8"/>
      <c r="E95" s="8"/>
      <c r="F95" s="9"/>
      <c r="G95" s="10">
        <f>SUM(G83:G94)</f>
        <v>400</v>
      </c>
    </row>
    <row r="96" spans="1:9" x14ac:dyDescent="0.2">
      <c r="A96" s="8" t="s">
        <v>119</v>
      </c>
      <c r="B96" s="9"/>
      <c r="C96" s="8">
        <v>1</v>
      </c>
      <c r="D96" s="8"/>
      <c r="E96" s="8"/>
      <c r="F96" s="9"/>
      <c r="G96" s="10">
        <f>G95</f>
        <v>400</v>
      </c>
    </row>
    <row r="97" spans="1:7" x14ac:dyDescent="0.2">
      <c r="A97" s="8" t="s">
        <v>120</v>
      </c>
      <c r="B97" s="9"/>
      <c r="C97" s="8">
        <v>1</v>
      </c>
      <c r="D97" s="8"/>
      <c r="E97" s="8"/>
      <c r="F97" s="9"/>
      <c r="G97" s="10">
        <f>G82</f>
        <v>400.00000000000006</v>
      </c>
    </row>
    <row r="98" spans="1:7" x14ac:dyDescent="0.2">
      <c r="A98" s="8" t="s">
        <v>121</v>
      </c>
      <c r="B98" s="9"/>
      <c r="C98" s="8">
        <v>1</v>
      </c>
      <c r="D98" s="8"/>
      <c r="E98" s="8"/>
      <c r="F98" s="9"/>
      <c r="G98" s="10">
        <f>G96-G97</f>
        <v>0</v>
      </c>
    </row>
    <row r="99" spans="1:7" x14ac:dyDescent="0.2">
      <c r="A99" s="5"/>
      <c r="B99" s="6"/>
      <c r="C99" s="5"/>
      <c r="D99" s="5"/>
      <c r="E99" s="5"/>
      <c r="F99" s="6"/>
      <c r="G99" s="7"/>
    </row>
    <row r="100" spans="1:7" x14ac:dyDescent="0.2">
      <c r="A100" s="5"/>
      <c r="B100" s="6"/>
      <c r="C100" s="5"/>
      <c r="D100" s="5"/>
      <c r="E100" s="5"/>
      <c r="F100" s="6"/>
      <c r="G100" s="7"/>
    </row>
    <row r="101" spans="1:7" x14ac:dyDescent="0.2">
      <c r="A101" s="5">
        <v>4</v>
      </c>
      <c r="B101" s="6" t="s">
        <v>122</v>
      </c>
      <c r="C101" s="5">
        <v>2</v>
      </c>
      <c r="D101" s="5">
        <v>501</v>
      </c>
      <c r="E101" s="5" t="s">
        <v>123</v>
      </c>
      <c r="F101" s="6" t="s">
        <v>124</v>
      </c>
      <c r="G101" s="7">
        <v>25</v>
      </c>
    </row>
    <row r="102" spans="1:7" x14ac:dyDescent="0.2">
      <c r="A102" s="5">
        <v>4</v>
      </c>
      <c r="B102" s="6" t="s">
        <v>122</v>
      </c>
      <c r="C102" s="5">
        <v>2</v>
      </c>
      <c r="D102" s="5">
        <v>502</v>
      </c>
      <c r="E102" s="5" t="s">
        <v>125</v>
      </c>
      <c r="F102" s="6" t="s">
        <v>126</v>
      </c>
      <c r="G102" s="7">
        <v>60</v>
      </c>
    </row>
    <row r="103" spans="1:7" x14ac:dyDescent="0.2">
      <c r="A103" s="5">
        <v>4</v>
      </c>
      <c r="B103" s="6" t="s">
        <v>122</v>
      </c>
      <c r="C103" s="5">
        <v>2</v>
      </c>
      <c r="D103" s="5">
        <v>502</v>
      </c>
      <c r="E103" s="5" t="s">
        <v>127</v>
      </c>
      <c r="F103" s="6" t="s">
        <v>128</v>
      </c>
      <c r="G103" s="7">
        <v>80</v>
      </c>
    </row>
    <row r="104" spans="1:7" x14ac:dyDescent="0.2">
      <c r="A104" s="5">
        <v>4</v>
      </c>
      <c r="B104" s="6" t="s">
        <v>122</v>
      </c>
      <c r="C104" s="5">
        <v>2</v>
      </c>
      <c r="D104" s="5">
        <v>502</v>
      </c>
      <c r="E104" s="5" t="s">
        <v>129</v>
      </c>
      <c r="F104" s="6" t="s">
        <v>130</v>
      </c>
      <c r="G104" s="7">
        <v>10</v>
      </c>
    </row>
    <row r="105" spans="1:7" x14ac:dyDescent="0.2">
      <c r="A105" s="5">
        <v>4</v>
      </c>
      <c r="B105" s="6" t="s">
        <v>122</v>
      </c>
      <c r="C105" s="5">
        <v>2</v>
      </c>
      <c r="D105" s="5">
        <v>502</v>
      </c>
      <c r="E105" s="5" t="s">
        <v>131</v>
      </c>
      <c r="F105" s="6" t="s">
        <v>132</v>
      </c>
      <c r="G105" s="7">
        <v>10</v>
      </c>
    </row>
    <row r="106" spans="1:7" x14ac:dyDescent="0.2">
      <c r="A106" s="5">
        <v>4</v>
      </c>
      <c r="B106" s="6" t="s">
        <v>122</v>
      </c>
      <c r="C106" s="5">
        <v>2</v>
      </c>
      <c r="D106" s="5">
        <v>511</v>
      </c>
      <c r="E106" s="5" t="s">
        <v>133</v>
      </c>
      <c r="F106" s="6" t="s">
        <v>134</v>
      </c>
      <c r="G106" s="7">
        <v>63</v>
      </c>
    </row>
    <row r="107" spans="1:7" x14ac:dyDescent="0.2">
      <c r="A107" s="5">
        <v>4</v>
      </c>
      <c r="B107" s="6" t="s">
        <v>122</v>
      </c>
      <c r="C107" s="5">
        <v>2</v>
      </c>
      <c r="D107" s="5">
        <v>518</v>
      </c>
      <c r="E107" s="5" t="s">
        <v>135</v>
      </c>
      <c r="F107" s="6" t="s">
        <v>136</v>
      </c>
      <c r="G107" s="7">
        <v>15</v>
      </c>
    </row>
    <row r="108" spans="1:7" x14ac:dyDescent="0.2">
      <c r="A108" s="5">
        <v>4</v>
      </c>
      <c r="B108" s="6" t="s">
        <v>122</v>
      </c>
      <c r="C108" s="5">
        <v>2</v>
      </c>
      <c r="D108" s="5">
        <v>518</v>
      </c>
      <c r="E108" s="5" t="s">
        <v>137</v>
      </c>
      <c r="F108" s="6" t="s">
        <v>138</v>
      </c>
      <c r="G108" s="7">
        <v>1</v>
      </c>
    </row>
    <row r="109" spans="1:7" x14ac:dyDescent="0.2">
      <c r="A109" s="5">
        <v>4</v>
      </c>
      <c r="B109" s="6" t="s">
        <v>122</v>
      </c>
      <c r="C109" s="5">
        <v>2</v>
      </c>
      <c r="D109" s="5">
        <v>521</v>
      </c>
      <c r="E109" s="5" t="s">
        <v>139</v>
      </c>
      <c r="F109" s="6" t="s">
        <v>140</v>
      </c>
      <c r="G109" s="7">
        <v>190.58</v>
      </c>
    </row>
    <row r="110" spans="1:7" x14ac:dyDescent="0.2">
      <c r="A110" s="5">
        <v>4</v>
      </c>
      <c r="B110" s="6" t="s">
        <v>122</v>
      </c>
      <c r="C110" s="5">
        <v>2</v>
      </c>
      <c r="D110" s="5">
        <v>521</v>
      </c>
      <c r="E110" s="5" t="s">
        <v>141</v>
      </c>
      <c r="F110" s="6" t="s">
        <v>142</v>
      </c>
      <c r="G110" s="7">
        <v>23.5</v>
      </c>
    </row>
    <row r="111" spans="1:7" x14ac:dyDescent="0.2">
      <c r="A111" s="5">
        <v>4</v>
      </c>
      <c r="B111" s="6" t="s">
        <v>122</v>
      </c>
      <c r="C111" s="5">
        <v>2</v>
      </c>
      <c r="D111" s="5">
        <v>524</v>
      </c>
      <c r="E111" s="5" t="s">
        <v>143</v>
      </c>
      <c r="F111" s="6" t="s">
        <v>144</v>
      </c>
      <c r="G111" s="7">
        <v>17.149999999999999</v>
      </c>
    </row>
    <row r="112" spans="1:7" x14ac:dyDescent="0.2">
      <c r="A112" s="5">
        <v>4</v>
      </c>
      <c r="B112" s="6" t="s">
        <v>122</v>
      </c>
      <c r="C112" s="5">
        <v>2</v>
      </c>
      <c r="D112" s="5">
        <v>524</v>
      </c>
      <c r="E112" s="5" t="s">
        <v>145</v>
      </c>
      <c r="F112" s="6" t="s">
        <v>146</v>
      </c>
      <c r="G112" s="7">
        <v>47.64</v>
      </c>
    </row>
    <row r="113" spans="1:7" x14ac:dyDescent="0.2">
      <c r="A113" s="5">
        <v>4</v>
      </c>
      <c r="B113" s="6" t="s">
        <v>122</v>
      </c>
      <c r="C113" s="5">
        <v>2</v>
      </c>
      <c r="D113" s="5">
        <v>525</v>
      </c>
      <c r="E113" s="5" t="s">
        <v>147</v>
      </c>
      <c r="F113" s="6" t="s">
        <v>148</v>
      </c>
      <c r="G113" s="7">
        <v>0.82</v>
      </c>
    </row>
    <row r="114" spans="1:7" x14ac:dyDescent="0.2">
      <c r="A114" s="5">
        <v>4</v>
      </c>
      <c r="B114" s="6" t="s">
        <v>122</v>
      </c>
      <c r="C114" s="5">
        <v>2</v>
      </c>
      <c r="D114" s="5">
        <v>527</v>
      </c>
      <c r="E114" s="5" t="s">
        <v>149</v>
      </c>
      <c r="F114" s="6" t="s">
        <v>150</v>
      </c>
      <c r="G114" s="7">
        <v>3.81</v>
      </c>
    </row>
    <row r="115" spans="1:7" x14ac:dyDescent="0.2">
      <c r="A115" s="5">
        <v>4</v>
      </c>
      <c r="B115" s="6" t="s">
        <v>122</v>
      </c>
      <c r="C115" s="5">
        <v>2</v>
      </c>
      <c r="D115" s="5">
        <v>558</v>
      </c>
      <c r="E115" s="5" t="s">
        <v>302</v>
      </c>
      <c r="F115" s="6" t="s">
        <v>301</v>
      </c>
      <c r="G115" s="7">
        <v>5</v>
      </c>
    </row>
    <row r="116" spans="1:7" x14ac:dyDescent="0.2">
      <c r="A116" s="8" t="s">
        <v>151</v>
      </c>
      <c r="B116" s="9"/>
      <c r="C116" s="8">
        <v>2</v>
      </c>
      <c r="D116" s="8"/>
      <c r="E116" s="8"/>
      <c r="F116" s="9"/>
      <c r="G116" s="10">
        <f>SUM(G101:G115)</f>
        <v>552.5</v>
      </c>
    </row>
    <row r="117" spans="1:7" x14ac:dyDescent="0.2">
      <c r="A117" s="5">
        <v>4</v>
      </c>
      <c r="B117" s="6" t="s">
        <v>122</v>
      </c>
      <c r="C117" s="5">
        <v>2</v>
      </c>
      <c r="D117" s="5">
        <v>602</v>
      </c>
      <c r="E117" s="5" t="s">
        <v>271</v>
      </c>
      <c r="F117" s="6" t="s">
        <v>272</v>
      </c>
      <c r="G117" s="7">
        <v>4.5</v>
      </c>
    </row>
    <row r="118" spans="1:7" x14ac:dyDescent="0.2">
      <c r="A118" s="5">
        <v>4</v>
      </c>
      <c r="B118" s="6" t="s">
        <v>122</v>
      </c>
      <c r="C118" s="5">
        <v>2</v>
      </c>
      <c r="D118" s="5">
        <v>602</v>
      </c>
      <c r="E118" s="5" t="s">
        <v>268</v>
      </c>
      <c r="F118" s="6" t="s">
        <v>20</v>
      </c>
      <c r="G118" s="7">
        <v>2.0299999999999998</v>
      </c>
    </row>
    <row r="119" spans="1:7" x14ac:dyDescent="0.2">
      <c r="A119" s="5">
        <v>4</v>
      </c>
      <c r="B119" s="6" t="s">
        <v>122</v>
      </c>
      <c r="C119" s="5">
        <v>2</v>
      </c>
      <c r="D119" s="5">
        <v>602</v>
      </c>
      <c r="E119" s="5" t="s">
        <v>269</v>
      </c>
      <c r="F119" s="6" t="s">
        <v>25</v>
      </c>
      <c r="G119" s="7">
        <v>7.43</v>
      </c>
    </row>
    <row r="120" spans="1:7" x14ac:dyDescent="0.2">
      <c r="A120" s="5">
        <v>4</v>
      </c>
      <c r="B120" s="6" t="s">
        <v>122</v>
      </c>
      <c r="C120" s="5">
        <v>2</v>
      </c>
      <c r="D120" s="5">
        <v>602</v>
      </c>
      <c r="E120" s="5" t="s">
        <v>270</v>
      </c>
      <c r="F120" s="6" t="s">
        <v>27</v>
      </c>
      <c r="G120" s="7">
        <v>4.04</v>
      </c>
    </row>
    <row r="121" spans="1:7" x14ac:dyDescent="0.2">
      <c r="A121" s="5">
        <v>4</v>
      </c>
      <c r="B121" s="6" t="s">
        <v>122</v>
      </c>
      <c r="C121" s="5">
        <v>2</v>
      </c>
      <c r="D121" s="5">
        <v>603</v>
      </c>
      <c r="E121" s="5" t="s">
        <v>152</v>
      </c>
      <c r="F121" s="6" t="s">
        <v>153</v>
      </c>
      <c r="G121" s="7">
        <v>179.5</v>
      </c>
    </row>
    <row r="122" spans="1:7" x14ac:dyDescent="0.2">
      <c r="A122" s="5">
        <v>4</v>
      </c>
      <c r="B122" s="6" t="s">
        <v>122</v>
      </c>
      <c r="C122" s="5">
        <v>2</v>
      </c>
      <c r="D122" s="5">
        <v>603</v>
      </c>
      <c r="E122" s="5" t="s">
        <v>154</v>
      </c>
      <c r="F122" s="6" t="s">
        <v>155</v>
      </c>
      <c r="G122" s="7">
        <v>87</v>
      </c>
    </row>
    <row r="123" spans="1:7" x14ac:dyDescent="0.2">
      <c r="A123" s="5">
        <v>4</v>
      </c>
      <c r="B123" s="6" t="s">
        <v>122</v>
      </c>
      <c r="C123" s="5">
        <v>2</v>
      </c>
      <c r="D123" s="5">
        <v>603</v>
      </c>
      <c r="E123" s="5" t="s">
        <v>156</v>
      </c>
      <c r="F123" s="6" t="s">
        <v>157</v>
      </c>
      <c r="G123" s="7">
        <v>34</v>
      </c>
    </row>
    <row r="124" spans="1:7" x14ac:dyDescent="0.2">
      <c r="A124" s="5">
        <v>4</v>
      </c>
      <c r="B124" s="6" t="s">
        <v>122</v>
      </c>
      <c r="C124" s="5">
        <v>2</v>
      </c>
      <c r="D124" s="5">
        <v>603</v>
      </c>
      <c r="E124" s="5" t="s">
        <v>158</v>
      </c>
      <c r="F124" s="6" t="s">
        <v>159</v>
      </c>
      <c r="G124" s="7">
        <v>3</v>
      </c>
    </row>
    <row r="125" spans="1:7" x14ac:dyDescent="0.2">
      <c r="A125" s="5">
        <v>4</v>
      </c>
      <c r="B125" s="6" t="s">
        <v>122</v>
      </c>
      <c r="C125" s="5">
        <v>2</v>
      </c>
      <c r="D125" s="5">
        <v>603</v>
      </c>
      <c r="E125" s="5" t="s">
        <v>160</v>
      </c>
      <c r="F125" s="6" t="s">
        <v>161</v>
      </c>
      <c r="G125" s="7">
        <v>52</v>
      </c>
    </row>
    <row r="126" spans="1:7" x14ac:dyDescent="0.2">
      <c r="A126" s="5">
        <v>4</v>
      </c>
      <c r="B126" s="6" t="s">
        <v>122</v>
      </c>
      <c r="C126" s="5">
        <v>2</v>
      </c>
      <c r="D126" s="5">
        <v>603</v>
      </c>
      <c r="E126" s="5" t="s">
        <v>162</v>
      </c>
      <c r="F126" s="6" t="s">
        <v>163</v>
      </c>
      <c r="G126" s="7">
        <v>5</v>
      </c>
    </row>
    <row r="127" spans="1:7" x14ac:dyDescent="0.2">
      <c r="A127" s="5">
        <v>4</v>
      </c>
      <c r="B127" s="6" t="s">
        <v>122</v>
      </c>
      <c r="C127" s="5">
        <v>2</v>
      </c>
      <c r="D127" s="5">
        <v>603</v>
      </c>
      <c r="E127" s="5" t="s">
        <v>164</v>
      </c>
      <c r="F127" s="6" t="s">
        <v>165</v>
      </c>
      <c r="G127" s="7">
        <v>20</v>
      </c>
    </row>
    <row r="128" spans="1:7" x14ac:dyDescent="0.2">
      <c r="A128" s="5">
        <v>4</v>
      </c>
      <c r="B128" s="6" t="s">
        <v>122</v>
      </c>
      <c r="C128" s="5">
        <v>2</v>
      </c>
      <c r="D128" s="5">
        <v>603</v>
      </c>
      <c r="E128" s="5" t="s">
        <v>166</v>
      </c>
      <c r="F128" s="6" t="s">
        <v>167</v>
      </c>
      <c r="G128" s="7">
        <v>2</v>
      </c>
    </row>
    <row r="129" spans="1:9" x14ac:dyDescent="0.2">
      <c r="A129" s="5">
        <v>4</v>
      </c>
      <c r="B129" s="6" t="s">
        <v>122</v>
      </c>
      <c r="C129" s="5">
        <v>2</v>
      </c>
      <c r="D129" s="5">
        <v>603</v>
      </c>
      <c r="E129" s="5" t="s">
        <v>168</v>
      </c>
      <c r="F129" s="6" t="s">
        <v>169</v>
      </c>
      <c r="G129" s="7">
        <v>22</v>
      </c>
    </row>
    <row r="130" spans="1:9" x14ac:dyDescent="0.2">
      <c r="A130" s="5">
        <v>4</v>
      </c>
      <c r="B130" s="6" t="s">
        <v>122</v>
      </c>
      <c r="C130" s="5">
        <v>2</v>
      </c>
      <c r="D130" s="5">
        <v>603</v>
      </c>
      <c r="E130" s="5" t="s">
        <v>170</v>
      </c>
      <c r="F130" s="6" t="s">
        <v>171</v>
      </c>
      <c r="G130" s="7">
        <v>70</v>
      </c>
    </row>
    <row r="131" spans="1:9" x14ac:dyDescent="0.2">
      <c r="A131" s="5">
        <v>4</v>
      </c>
      <c r="B131" s="6" t="s">
        <v>122</v>
      </c>
      <c r="C131" s="5">
        <v>2</v>
      </c>
      <c r="D131" s="5">
        <v>603</v>
      </c>
      <c r="E131" s="5" t="s">
        <v>172</v>
      </c>
      <c r="F131" s="6" t="s">
        <v>173</v>
      </c>
      <c r="G131" s="7">
        <v>1</v>
      </c>
    </row>
    <row r="132" spans="1:9" x14ac:dyDescent="0.2">
      <c r="A132" s="5">
        <v>4</v>
      </c>
      <c r="B132" s="6" t="s">
        <v>122</v>
      </c>
      <c r="C132" s="5">
        <v>2</v>
      </c>
      <c r="D132" s="5">
        <v>603</v>
      </c>
      <c r="E132" s="5" t="s">
        <v>174</v>
      </c>
      <c r="F132" s="6" t="s">
        <v>175</v>
      </c>
      <c r="G132" s="7">
        <v>8</v>
      </c>
    </row>
    <row r="133" spans="1:9" x14ac:dyDescent="0.2">
      <c r="A133" s="5">
        <v>4</v>
      </c>
      <c r="B133" s="6" t="s">
        <v>122</v>
      </c>
      <c r="C133" s="5">
        <v>2</v>
      </c>
      <c r="D133" s="5">
        <v>603</v>
      </c>
      <c r="E133" s="5" t="s">
        <v>176</v>
      </c>
      <c r="F133" s="6" t="s">
        <v>177</v>
      </c>
      <c r="G133" s="7">
        <v>51</v>
      </c>
      <c r="I133" s="12"/>
    </row>
    <row r="134" spans="1:9" x14ac:dyDescent="0.2">
      <c r="A134" s="8" t="s">
        <v>178</v>
      </c>
      <c r="B134" s="9"/>
      <c r="C134" s="8">
        <v>2</v>
      </c>
      <c r="D134" s="8"/>
      <c r="E134" s="8"/>
      <c r="F134" s="9"/>
      <c r="G134" s="10">
        <f>SUM(G117:G133)</f>
        <v>552.5</v>
      </c>
    </row>
    <row r="135" spans="1:9" x14ac:dyDescent="0.2">
      <c r="A135" s="8" t="s">
        <v>179</v>
      </c>
      <c r="B135" s="9"/>
      <c r="C135" s="8">
        <v>2</v>
      </c>
      <c r="D135" s="8"/>
      <c r="E135" s="8"/>
      <c r="F135" s="9"/>
      <c r="G135" s="10">
        <f>G134</f>
        <v>552.5</v>
      </c>
    </row>
    <row r="136" spans="1:9" x14ac:dyDescent="0.2">
      <c r="A136" s="8" t="s">
        <v>180</v>
      </c>
      <c r="B136" s="9"/>
      <c r="C136" s="8">
        <v>2</v>
      </c>
      <c r="D136" s="8"/>
      <c r="E136" s="8"/>
      <c r="F136" s="9"/>
      <c r="G136" s="10">
        <f>G116</f>
        <v>552.5</v>
      </c>
    </row>
    <row r="137" spans="1:9" x14ac:dyDescent="0.2">
      <c r="A137" s="8" t="s">
        <v>181</v>
      </c>
      <c r="B137" s="9"/>
      <c r="C137" s="8">
        <v>2</v>
      </c>
      <c r="D137" s="8"/>
      <c r="E137" s="8"/>
      <c r="F137" s="9"/>
      <c r="G137" s="10">
        <f>G135-G136</f>
        <v>0</v>
      </c>
    </row>
    <row r="138" spans="1:9" x14ac:dyDescent="0.2">
      <c r="A138" s="5"/>
      <c r="B138" s="6"/>
      <c r="C138" s="5"/>
      <c r="D138" s="5"/>
      <c r="E138" s="5"/>
      <c r="F138" s="6"/>
      <c r="G138" s="7"/>
    </row>
    <row r="139" spans="1:9" x14ac:dyDescent="0.2">
      <c r="A139" s="5">
        <v>5</v>
      </c>
      <c r="B139" s="6" t="s">
        <v>182</v>
      </c>
      <c r="C139" s="5">
        <v>2</v>
      </c>
      <c r="D139" s="5">
        <v>501</v>
      </c>
      <c r="E139" s="5" t="s">
        <v>273</v>
      </c>
      <c r="F139" s="6" t="s">
        <v>30</v>
      </c>
      <c r="G139" s="7">
        <v>10</v>
      </c>
    </row>
    <row r="140" spans="1:9" x14ac:dyDescent="0.2">
      <c r="A140" s="5">
        <v>5</v>
      </c>
      <c r="B140" s="6" t="s">
        <v>182</v>
      </c>
      <c r="C140" s="5">
        <v>2</v>
      </c>
      <c r="D140" s="5">
        <v>501</v>
      </c>
      <c r="E140" s="5" t="s">
        <v>274</v>
      </c>
      <c r="F140" s="6" t="s">
        <v>82</v>
      </c>
      <c r="G140" s="7">
        <v>265</v>
      </c>
    </row>
    <row r="141" spans="1:9" x14ac:dyDescent="0.2">
      <c r="A141" s="5">
        <v>5</v>
      </c>
      <c r="B141" s="6" t="s">
        <v>182</v>
      </c>
      <c r="C141" s="5">
        <v>2</v>
      </c>
      <c r="D141" s="5">
        <v>502</v>
      </c>
      <c r="E141" s="5" t="s">
        <v>275</v>
      </c>
      <c r="F141" s="6" t="s">
        <v>276</v>
      </c>
      <c r="G141" s="7">
        <v>44</v>
      </c>
    </row>
    <row r="142" spans="1:9" x14ac:dyDescent="0.2">
      <c r="A142" s="5">
        <v>5</v>
      </c>
      <c r="B142" s="6" t="s">
        <v>182</v>
      </c>
      <c r="C142" s="5">
        <v>2</v>
      </c>
      <c r="D142" s="5">
        <v>502</v>
      </c>
      <c r="E142" s="5" t="s">
        <v>278</v>
      </c>
      <c r="F142" s="6" t="s">
        <v>277</v>
      </c>
      <c r="G142" s="7">
        <v>10</v>
      </c>
    </row>
    <row r="143" spans="1:9" x14ac:dyDescent="0.2">
      <c r="A143" s="5">
        <v>5</v>
      </c>
      <c r="B143" s="6" t="s">
        <v>182</v>
      </c>
      <c r="C143" s="5">
        <v>2</v>
      </c>
      <c r="D143" s="5">
        <v>511</v>
      </c>
      <c r="E143" s="5" t="s">
        <v>279</v>
      </c>
      <c r="F143" s="6" t="s">
        <v>203</v>
      </c>
      <c r="G143" s="7">
        <v>10</v>
      </c>
    </row>
    <row r="144" spans="1:9" x14ac:dyDescent="0.2">
      <c r="A144" s="5">
        <v>5</v>
      </c>
      <c r="B144" s="6" t="s">
        <v>182</v>
      </c>
      <c r="C144" s="5">
        <v>2</v>
      </c>
      <c r="D144" s="5">
        <v>518</v>
      </c>
      <c r="E144" s="5" t="s">
        <v>280</v>
      </c>
      <c r="F144" s="6" t="s">
        <v>222</v>
      </c>
      <c r="G144" s="7">
        <v>12</v>
      </c>
    </row>
    <row r="145" spans="1:7" x14ac:dyDescent="0.2">
      <c r="A145" s="5">
        <v>5</v>
      </c>
      <c r="B145" s="6" t="s">
        <v>182</v>
      </c>
      <c r="C145" s="5">
        <v>2</v>
      </c>
      <c r="D145" s="5">
        <v>518</v>
      </c>
      <c r="E145" s="5" t="s">
        <v>281</v>
      </c>
      <c r="F145" s="6" t="s">
        <v>282</v>
      </c>
      <c r="G145" s="7">
        <v>1</v>
      </c>
    </row>
    <row r="146" spans="1:7" x14ac:dyDescent="0.2">
      <c r="A146" s="5">
        <v>5</v>
      </c>
      <c r="B146" s="6" t="s">
        <v>182</v>
      </c>
      <c r="C146" s="5">
        <v>2</v>
      </c>
      <c r="D146" s="5">
        <v>521</v>
      </c>
      <c r="E146" s="5" t="s">
        <v>283</v>
      </c>
      <c r="F146" s="6" t="s">
        <v>205</v>
      </c>
      <c r="G146" s="7">
        <v>90.89</v>
      </c>
    </row>
    <row r="147" spans="1:7" x14ac:dyDescent="0.2">
      <c r="A147" s="5">
        <v>5</v>
      </c>
      <c r="B147" s="6" t="s">
        <v>182</v>
      </c>
      <c r="C147" s="5">
        <v>2</v>
      </c>
      <c r="D147" s="5">
        <v>524</v>
      </c>
      <c r="E147" s="5" t="s">
        <v>288</v>
      </c>
      <c r="F147" s="6" t="s">
        <v>289</v>
      </c>
      <c r="G147" s="7">
        <v>8.18</v>
      </c>
    </row>
    <row r="148" spans="1:7" x14ac:dyDescent="0.2">
      <c r="A148" s="5">
        <v>5</v>
      </c>
      <c r="B148" s="6" t="s">
        <v>182</v>
      </c>
      <c r="C148" s="5">
        <v>2</v>
      </c>
      <c r="D148" s="5">
        <v>524</v>
      </c>
      <c r="E148" s="5" t="s">
        <v>284</v>
      </c>
      <c r="F148" s="6" t="s">
        <v>285</v>
      </c>
      <c r="G148" s="7">
        <v>22.72</v>
      </c>
    </row>
    <row r="149" spans="1:7" x14ac:dyDescent="0.2">
      <c r="A149" s="5">
        <v>5</v>
      </c>
      <c r="B149" s="6" t="s">
        <v>182</v>
      </c>
      <c r="C149" s="5">
        <v>2</v>
      </c>
      <c r="D149" s="5">
        <v>525</v>
      </c>
      <c r="E149" s="5" t="s">
        <v>286</v>
      </c>
      <c r="F149" s="6" t="s">
        <v>287</v>
      </c>
      <c r="G149" s="7">
        <v>0.39</v>
      </c>
    </row>
    <row r="150" spans="1:7" x14ac:dyDescent="0.2">
      <c r="A150" s="5">
        <v>5</v>
      </c>
      <c r="B150" s="6" t="s">
        <v>182</v>
      </c>
      <c r="C150" s="5">
        <v>2</v>
      </c>
      <c r="D150" s="5">
        <v>527</v>
      </c>
      <c r="E150" s="5" t="s">
        <v>290</v>
      </c>
      <c r="F150" s="6" t="s">
        <v>223</v>
      </c>
      <c r="G150" s="7">
        <v>1.82</v>
      </c>
    </row>
    <row r="151" spans="1:7" x14ac:dyDescent="0.2">
      <c r="A151" s="8" t="s">
        <v>183</v>
      </c>
      <c r="B151" s="9"/>
      <c r="C151" s="8">
        <v>2</v>
      </c>
      <c r="D151" s="8"/>
      <c r="E151" s="8"/>
      <c r="F151" s="9"/>
      <c r="G151" s="10">
        <f>SUM(G139:G150)</f>
        <v>475.99999999999994</v>
      </c>
    </row>
    <row r="152" spans="1:7" x14ac:dyDescent="0.2">
      <c r="A152" s="5">
        <v>5</v>
      </c>
      <c r="B152" s="6" t="s">
        <v>182</v>
      </c>
      <c r="C152" s="5">
        <v>2</v>
      </c>
      <c r="D152" s="5">
        <v>602</v>
      </c>
      <c r="E152" s="5" t="s">
        <v>291</v>
      </c>
      <c r="F152" s="6" t="s">
        <v>292</v>
      </c>
      <c r="G152" s="7">
        <v>124</v>
      </c>
    </row>
    <row r="153" spans="1:7" x14ac:dyDescent="0.2">
      <c r="A153" s="5">
        <v>5</v>
      </c>
      <c r="B153" s="6" t="s">
        <v>182</v>
      </c>
      <c r="C153" s="5">
        <v>2</v>
      </c>
      <c r="D153" s="5">
        <v>602</v>
      </c>
      <c r="E153" s="5" t="s">
        <v>293</v>
      </c>
      <c r="F153" s="6" t="s">
        <v>294</v>
      </c>
      <c r="G153" s="7">
        <v>87</v>
      </c>
    </row>
    <row r="154" spans="1:7" x14ac:dyDescent="0.2">
      <c r="A154" s="5">
        <v>5</v>
      </c>
      <c r="B154" s="6" t="s">
        <v>182</v>
      </c>
      <c r="C154" s="5">
        <v>2</v>
      </c>
      <c r="D154" s="5">
        <v>602</v>
      </c>
      <c r="E154" s="5" t="s">
        <v>295</v>
      </c>
      <c r="F154" s="6" t="s">
        <v>82</v>
      </c>
      <c r="G154" s="7">
        <v>265</v>
      </c>
    </row>
    <row r="155" spans="1:7" x14ac:dyDescent="0.2">
      <c r="A155" s="8" t="s">
        <v>184</v>
      </c>
      <c r="B155" s="9"/>
      <c r="C155" s="8">
        <v>2</v>
      </c>
      <c r="D155" s="8"/>
      <c r="E155" s="8"/>
      <c r="F155" s="9"/>
      <c r="G155" s="10">
        <f>SUM(G152:G154)</f>
        <v>476</v>
      </c>
    </row>
    <row r="156" spans="1:7" x14ac:dyDescent="0.2">
      <c r="A156" s="8" t="s">
        <v>185</v>
      </c>
      <c r="B156" s="9"/>
      <c r="C156" s="8">
        <v>2</v>
      </c>
      <c r="D156" s="8"/>
      <c r="E156" s="8"/>
      <c r="F156" s="9"/>
      <c r="G156" s="10">
        <f>G155</f>
        <v>476</v>
      </c>
    </row>
    <row r="157" spans="1:7" x14ac:dyDescent="0.2">
      <c r="A157" s="8" t="s">
        <v>186</v>
      </c>
      <c r="B157" s="9"/>
      <c r="C157" s="8">
        <v>2</v>
      </c>
      <c r="D157" s="8"/>
      <c r="E157" s="8"/>
      <c r="F157" s="9"/>
      <c r="G157" s="10">
        <f>G151</f>
        <v>475.99999999999994</v>
      </c>
    </row>
    <row r="158" spans="1:7" x14ac:dyDescent="0.2">
      <c r="A158" s="8" t="s">
        <v>187</v>
      </c>
      <c r="B158" s="9"/>
      <c r="C158" s="8">
        <v>2</v>
      </c>
      <c r="D158" s="8"/>
      <c r="E158" s="8"/>
      <c r="F158" s="9"/>
      <c r="G158" s="10">
        <f>G156-G157</f>
        <v>0</v>
      </c>
    </row>
    <row r="159" spans="1:7" x14ac:dyDescent="0.2">
      <c r="A159" s="5"/>
      <c r="B159" s="6"/>
      <c r="C159" s="5"/>
      <c r="D159" s="5"/>
      <c r="E159" s="5"/>
      <c r="F159" s="6"/>
      <c r="G159" s="7"/>
    </row>
    <row r="160" spans="1:7" x14ac:dyDescent="0.2">
      <c r="A160" s="5"/>
      <c r="B160" s="6"/>
      <c r="C160" s="5"/>
      <c r="D160" s="5"/>
      <c r="E160" s="5"/>
      <c r="F160" s="6"/>
      <c r="G160" s="7"/>
    </row>
    <row r="161" spans="1:7" x14ac:dyDescent="0.2">
      <c r="A161" s="8" t="s">
        <v>188</v>
      </c>
      <c r="B161" s="9"/>
      <c r="C161" s="8"/>
      <c r="D161" s="8"/>
      <c r="E161" s="8"/>
      <c r="F161" s="9"/>
      <c r="G161" s="10">
        <f>SUM(G36,G60,G96)</f>
        <v>9862.2800000000007</v>
      </c>
    </row>
    <row r="162" spans="1:7" x14ac:dyDescent="0.2">
      <c r="A162" s="8" t="s">
        <v>189</v>
      </c>
      <c r="B162" s="9"/>
      <c r="C162" s="8"/>
      <c r="D162" s="8"/>
      <c r="E162" s="8"/>
      <c r="F162" s="9"/>
      <c r="G162" s="10">
        <f>SUM(G37,G61,G97)</f>
        <v>9862.2799999999988</v>
      </c>
    </row>
    <row r="163" spans="1:7" x14ac:dyDescent="0.2">
      <c r="A163" s="8" t="s">
        <v>190</v>
      </c>
      <c r="B163" s="9"/>
      <c r="C163" s="8"/>
      <c r="D163" s="8"/>
      <c r="E163" s="8"/>
      <c r="F163" s="9"/>
      <c r="G163" s="10">
        <f>G161-G162</f>
        <v>0</v>
      </c>
    </row>
    <row r="165" spans="1:7" x14ac:dyDescent="0.2">
      <c r="A165" s="8" t="s">
        <v>191</v>
      </c>
      <c r="B165" s="9"/>
      <c r="C165" s="8"/>
      <c r="D165" s="8"/>
      <c r="E165" s="8"/>
      <c r="F165" s="9"/>
      <c r="G165" s="10">
        <f>SUM(G135,G156)</f>
        <v>1028.5</v>
      </c>
    </row>
    <row r="166" spans="1:7" x14ac:dyDescent="0.2">
      <c r="A166" s="8" t="s">
        <v>192</v>
      </c>
      <c r="B166" s="9"/>
      <c r="C166" s="8"/>
      <c r="D166" s="8"/>
      <c r="E166" s="8"/>
      <c r="F166" s="9"/>
      <c r="G166" s="10">
        <f>SUM(G136,G157)</f>
        <v>1028.5</v>
      </c>
    </row>
    <row r="167" spans="1:7" x14ac:dyDescent="0.2">
      <c r="A167" s="8" t="s">
        <v>193</v>
      </c>
      <c r="B167" s="9"/>
      <c r="C167" s="8"/>
      <c r="D167" s="8"/>
      <c r="E167" s="8"/>
      <c r="F167" s="9"/>
      <c r="G167" s="10">
        <f>G165-G166</f>
        <v>0</v>
      </c>
    </row>
    <row r="169" spans="1:7" x14ac:dyDescent="0.2">
      <c r="A169" s="8" t="s">
        <v>194</v>
      </c>
      <c r="B169" s="9"/>
      <c r="C169" s="8"/>
      <c r="D169" s="8"/>
      <c r="E169" s="8"/>
      <c r="F169" s="9"/>
      <c r="G169" s="10">
        <f>SUM(G161,G165)</f>
        <v>10890.78</v>
      </c>
    </row>
    <row r="170" spans="1:7" x14ac:dyDescent="0.2">
      <c r="A170" s="8" t="s">
        <v>195</v>
      </c>
      <c r="B170" s="9"/>
      <c r="C170" s="8"/>
      <c r="D170" s="8"/>
      <c r="E170" s="8"/>
      <c r="F170" s="9"/>
      <c r="G170" s="10">
        <f>SUM(G162,G166)</f>
        <v>10890.779999999999</v>
      </c>
    </row>
    <row r="171" spans="1:7" x14ac:dyDescent="0.2">
      <c r="A171" s="8" t="s">
        <v>196</v>
      </c>
      <c r="B171" s="9"/>
      <c r="C171" s="8"/>
      <c r="D171" s="8"/>
      <c r="E171" s="8"/>
      <c r="F171" s="9"/>
      <c r="G171" s="10">
        <f>G169-G170</f>
        <v>0</v>
      </c>
    </row>
  </sheetData>
  <mergeCells count="1">
    <mergeCell ref="A1:G1"/>
  </mergeCells>
  <phoneticPr fontId="0" type="noConversion"/>
  <pageMargins left="0.19685039369791668" right="0.19685039369791668" top="0.19685039369791668" bottom="0.39370078739583336" header="0.19685039369791668" footer="0.19685039369791668"/>
  <pageSetup paperSize="9" scale="93" fitToHeight="0" orientation="landscape" r:id="rId1"/>
  <headerFooter>
    <oddFooter>&amp;R&amp;D (str. &amp;P z 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XFD1"/>
    </sheetView>
  </sheetViews>
  <sheetFormatPr defaultRowHeight="15" x14ac:dyDescent="0.25"/>
  <cols>
    <col min="1" max="1" width="36.28515625" bestFit="1" customWidth="1"/>
    <col min="4" max="4" width="11.28515625" bestFit="1" customWidth="1"/>
  </cols>
  <sheetData>
    <row r="1" spans="1:5" x14ac:dyDescent="0.25">
      <c r="A1" s="67" t="s">
        <v>320</v>
      </c>
      <c r="B1" s="67"/>
      <c r="C1" s="67"/>
      <c r="D1" s="67"/>
      <c r="E1" s="67"/>
    </row>
    <row r="4" spans="1:5" s="72" customFormat="1" ht="15.75" x14ac:dyDescent="0.25">
      <c r="A4" s="68" t="s">
        <v>303</v>
      </c>
      <c r="B4" s="69"/>
      <c r="C4" s="70"/>
      <c r="D4" s="71" t="s">
        <v>304</v>
      </c>
    </row>
    <row r="5" spans="1:5" s="72" customFormat="1" x14ac:dyDescent="0.25">
      <c r="A5" s="73" t="s">
        <v>306</v>
      </c>
      <c r="B5" s="73"/>
      <c r="C5" s="73"/>
      <c r="D5" s="74">
        <v>902848</v>
      </c>
    </row>
    <row r="6" spans="1:5" s="72" customFormat="1" x14ac:dyDescent="0.25">
      <c r="A6" s="73" t="s">
        <v>307</v>
      </c>
      <c r="B6" s="75"/>
      <c r="C6" s="75"/>
      <c r="D6" s="76">
        <v>200000</v>
      </c>
    </row>
    <row r="7" spans="1:5" s="72" customFormat="1" x14ac:dyDescent="0.25">
      <c r="A7" s="73" t="s">
        <v>308</v>
      </c>
      <c r="B7" s="75"/>
      <c r="C7" s="75"/>
      <c r="D7" s="76">
        <f>SUM(D8:D11)</f>
        <v>214483</v>
      </c>
    </row>
    <row r="8" spans="1:5" s="87" customFormat="1" x14ac:dyDescent="0.25">
      <c r="A8" s="92" t="s">
        <v>310</v>
      </c>
      <c r="B8" s="93"/>
      <c r="C8" s="93"/>
      <c r="D8" s="86">
        <v>200000</v>
      </c>
    </row>
    <row r="9" spans="1:5" s="87" customFormat="1" x14ac:dyDescent="0.25">
      <c r="A9" s="92" t="s">
        <v>311</v>
      </c>
      <c r="B9" s="93"/>
      <c r="C9" s="93"/>
      <c r="D9" s="86">
        <v>3661</v>
      </c>
    </row>
    <row r="10" spans="1:5" s="87" customFormat="1" x14ac:dyDescent="0.25">
      <c r="A10" s="92" t="s">
        <v>312</v>
      </c>
      <c r="B10" s="93"/>
      <c r="C10" s="93"/>
      <c r="D10" s="86">
        <v>2000</v>
      </c>
    </row>
    <row r="11" spans="1:5" s="87" customFormat="1" x14ac:dyDescent="0.25">
      <c r="A11" s="92" t="s">
        <v>313</v>
      </c>
      <c r="B11" s="93"/>
      <c r="C11" s="93"/>
      <c r="D11" s="86">
        <v>8822</v>
      </c>
    </row>
    <row r="12" spans="1:5" s="72" customFormat="1" x14ac:dyDescent="0.25">
      <c r="A12" s="83"/>
      <c r="B12" s="84"/>
      <c r="C12" s="85"/>
      <c r="D12" s="77"/>
    </row>
    <row r="13" spans="1:5" s="72" customFormat="1" ht="15.75" x14ac:dyDescent="0.25">
      <c r="A13" s="78" t="s">
        <v>309</v>
      </c>
      <c r="B13" s="79"/>
      <c r="C13" s="80"/>
      <c r="D13" s="81">
        <f>SUM(D5-D6-D7)</f>
        <v>488365</v>
      </c>
    </row>
    <row r="14" spans="1:5" s="72" customFormat="1" x14ac:dyDescent="0.25"/>
    <row r="15" spans="1:5" s="72" customFormat="1" ht="15.75" x14ac:dyDescent="0.25">
      <c r="A15" s="88"/>
      <c r="B15" s="88"/>
      <c r="C15" s="88"/>
      <c r="D15" s="88"/>
      <c r="E15" s="82"/>
    </row>
    <row r="16" spans="1:5" s="72" customFormat="1" ht="15.75" x14ac:dyDescent="0.25">
      <c r="A16" s="68" t="s">
        <v>314</v>
      </c>
      <c r="B16" s="69"/>
      <c r="C16" s="70"/>
      <c r="D16" s="71" t="s">
        <v>304</v>
      </c>
    </row>
    <row r="17" spans="1:4" s="72" customFormat="1" x14ac:dyDescent="0.25">
      <c r="A17" s="73" t="s">
        <v>306</v>
      </c>
      <c r="B17" s="73"/>
      <c r="C17" s="73"/>
      <c r="D17" s="74">
        <v>138533</v>
      </c>
    </row>
    <row r="18" spans="1:4" s="72" customFormat="1" x14ac:dyDescent="0.25">
      <c r="A18" s="73" t="s">
        <v>316</v>
      </c>
      <c r="B18" s="73"/>
      <c r="C18" s="73"/>
      <c r="D18" s="76">
        <f>D6</f>
        <v>200000</v>
      </c>
    </row>
    <row r="19" spans="1:4" s="72" customFormat="1" x14ac:dyDescent="0.25">
      <c r="A19" s="73" t="s">
        <v>317</v>
      </c>
      <c r="B19" s="73"/>
      <c r="C19" s="73"/>
      <c r="D19" s="74">
        <v>97000</v>
      </c>
    </row>
    <row r="20" spans="1:4" s="72" customFormat="1" x14ac:dyDescent="0.25">
      <c r="A20" s="73" t="s">
        <v>308</v>
      </c>
      <c r="B20" s="73"/>
      <c r="C20" s="73"/>
      <c r="D20" s="74">
        <f>SUM(D21:D22)</f>
        <v>380000</v>
      </c>
    </row>
    <row r="21" spans="1:4" s="94" customFormat="1" x14ac:dyDescent="0.25">
      <c r="A21" s="92" t="s">
        <v>318</v>
      </c>
      <c r="B21" s="93"/>
      <c r="C21" s="93"/>
      <c r="D21" s="86">
        <v>200000</v>
      </c>
    </row>
    <row r="22" spans="1:4" s="94" customFormat="1" x14ac:dyDescent="0.25">
      <c r="A22" s="92" t="s">
        <v>319</v>
      </c>
      <c r="B22" s="93"/>
      <c r="C22" s="93"/>
      <c r="D22" s="86">
        <v>180000</v>
      </c>
    </row>
    <row r="23" spans="1:4" s="72" customFormat="1" ht="15.75" x14ac:dyDescent="0.25">
      <c r="A23" s="78" t="s">
        <v>309</v>
      </c>
      <c r="B23" s="79"/>
      <c r="C23" s="80"/>
      <c r="D23" s="81">
        <f>SUM(D17+D18+D19-D20)</f>
        <v>55533</v>
      </c>
    </row>
    <row r="24" spans="1:4" s="72" customFormat="1" x14ac:dyDescent="0.25"/>
    <row r="25" spans="1:4" s="72" customFormat="1" x14ac:dyDescent="0.25"/>
    <row r="26" spans="1:4" s="72" customFormat="1" ht="15.75" x14ac:dyDescent="0.25">
      <c r="A26" s="68" t="s">
        <v>305</v>
      </c>
      <c r="B26" s="69"/>
      <c r="C26" s="70"/>
      <c r="D26" s="71" t="s">
        <v>304</v>
      </c>
    </row>
    <row r="27" spans="1:4" s="72" customFormat="1" x14ac:dyDescent="0.25">
      <c r="A27" s="73" t="s">
        <v>306</v>
      </c>
      <c r="B27" s="73"/>
      <c r="C27" s="73"/>
      <c r="D27" s="74">
        <v>71176</v>
      </c>
    </row>
    <row r="28" spans="1:4" s="72" customFormat="1" x14ac:dyDescent="0.25">
      <c r="A28" s="73" t="s">
        <v>322</v>
      </c>
      <c r="B28" s="75"/>
      <c r="C28" s="75"/>
      <c r="D28" s="76">
        <v>0</v>
      </c>
    </row>
    <row r="29" spans="1:4" s="72" customFormat="1" x14ac:dyDescent="0.25">
      <c r="A29" s="73" t="s">
        <v>323</v>
      </c>
      <c r="B29" s="75"/>
      <c r="C29" s="75"/>
      <c r="D29" s="76">
        <v>0</v>
      </c>
    </row>
    <row r="30" spans="1:4" s="72" customFormat="1" ht="15.75" x14ac:dyDescent="0.25">
      <c r="A30" s="78" t="s">
        <v>309</v>
      </c>
      <c r="B30" s="79"/>
      <c r="C30" s="80"/>
      <c r="D30" s="81">
        <f>SUM(D27+D28-D29)</f>
        <v>71176</v>
      </c>
    </row>
    <row r="31" spans="1:4" s="72" customFormat="1" x14ac:dyDescent="0.25">
      <c r="A31" s="89"/>
      <c r="B31" s="90"/>
      <c r="C31" s="90"/>
      <c r="D31" s="91"/>
    </row>
    <row r="32" spans="1:4" s="72" customFormat="1" x14ac:dyDescent="0.25">
      <c r="A32" s="89"/>
      <c r="B32" s="90"/>
      <c r="C32" s="90"/>
      <c r="D32" s="91"/>
    </row>
    <row r="33" spans="1:4" s="72" customFormat="1" ht="15.75" x14ac:dyDescent="0.25">
      <c r="A33" s="68" t="s">
        <v>315</v>
      </c>
      <c r="B33" s="69"/>
      <c r="C33" s="70"/>
      <c r="D33" s="71" t="s">
        <v>304</v>
      </c>
    </row>
    <row r="34" spans="1:4" x14ac:dyDescent="0.25">
      <c r="A34" s="73" t="s">
        <v>306</v>
      </c>
      <c r="B34" s="73"/>
      <c r="C34" s="73"/>
      <c r="D34" s="74">
        <v>236104</v>
      </c>
    </row>
    <row r="35" spans="1:4" x14ac:dyDescent="0.25">
      <c r="A35" s="73" t="s">
        <v>321</v>
      </c>
      <c r="B35" s="73"/>
      <c r="C35" s="73"/>
      <c r="D35" s="76">
        <v>0</v>
      </c>
    </row>
    <row r="36" spans="1:4" x14ac:dyDescent="0.25">
      <c r="A36" s="73" t="s">
        <v>323</v>
      </c>
      <c r="B36" s="73"/>
      <c r="C36" s="73"/>
      <c r="D36" s="74">
        <v>0</v>
      </c>
    </row>
    <row r="37" spans="1:4" ht="15.75" x14ac:dyDescent="0.25">
      <c r="A37" s="78" t="s">
        <v>309</v>
      </c>
      <c r="B37" s="79"/>
      <c r="C37" s="80"/>
      <c r="D37" s="81">
        <f>SUM(D34+D35-D36)</f>
        <v>236104</v>
      </c>
    </row>
  </sheetData>
  <mergeCells count="2">
    <mergeCell ref="A15:D15"/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2" sqref="A22"/>
    </sheetView>
  </sheetViews>
  <sheetFormatPr defaultRowHeight="15" x14ac:dyDescent="0.25"/>
  <cols>
    <col min="1" max="1" width="42.85546875" bestFit="1" customWidth="1"/>
    <col min="2" max="2" width="11.28515625" bestFit="1" customWidth="1"/>
  </cols>
  <sheetData>
    <row r="1" spans="1:5" x14ac:dyDescent="0.25">
      <c r="A1" s="67" t="s">
        <v>337</v>
      </c>
      <c r="B1" s="67"/>
      <c r="C1" s="67"/>
      <c r="D1" s="67"/>
      <c r="E1" s="67"/>
    </row>
    <row r="4" spans="1:5" s="72" customFormat="1" ht="15.75" x14ac:dyDescent="0.25">
      <c r="A4" s="78" t="s">
        <v>324</v>
      </c>
      <c r="B4" s="95"/>
    </row>
    <row r="5" spans="1:5" s="72" customFormat="1" x14ac:dyDescent="0.25">
      <c r="A5" s="96"/>
      <c r="B5" s="95"/>
    </row>
    <row r="6" spans="1:5" s="72" customFormat="1" x14ac:dyDescent="0.25">
      <c r="A6" s="73" t="s">
        <v>325</v>
      </c>
      <c r="B6" s="95">
        <v>180000</v>
      </c>
    </row>
    <row r="7" spans="1:5" s="72" customFormat="1" x14ac:dyDescent="0.25">
      <c r="A7" s="73" t="s">
        <v>326</v>
      </c>
      <c r="B7" s="95">
        <v>100000</v>
      </c>
    </row>
    <row r="8" spans="1:5" s="72" customFormat="1" x14ac:dyDescent="0.25">
      <c r="A8" s="73" t="s">
        <v>327</v>
      </c>
      <c r="B8" s="95"/>
    </row>
    <row r="9" spans="1:5" s="72" customFormat="1" x14ac:dyDescent="0.25">
      <c r="A9" s="73" t="s">
        <v>328</v>
      </c>
      <c r="B9" s="95">
        <v>200000</v>
      </c>
    </row>
    <row r="10" spans="1:5" s="72" customFormat="1" x14ac:dyDescent="0.25">
      <c r="A10" s="73" t="s">
        <v>329</v>
      </c>
      <c r="B10" s="95"/>
    </row>
    <row r="11" spans="1:5" s="72" customFormat="1" x14ac:dyDescent="0.25">
      <c r="A11" s="73" t="s">
        <v>330</v>
      </c>
      <c r="B11" s="95"/>
    </row>
    <row r="12" spans="1:5" s="72" customFormat="1" x14ac:dyDescent="0.25">
      <c r="A12" s="73" t="s">
        <v>331</v>
      </c>
      <c r="B12" s="95">
        <v>18000</v>
      </c>
    </row>
    <row r="13" spans="1:5" s="72" customFormat="1" x14ac:dyDescent="0.25">
      <c r="A13" s="73" t="s">
        <v>332</v>
      </c>
      <c r="B13" s="95"/>
    </row>
    <row r="14" spans="1:5" s="72" customFormat="1" x14ac:dyDescent="0.25">
      <c r="A14" s="73" t="s">
        <v>333</v>
      </c>
      <c r="B14" s="95">
        <v>35000</v>
      </c>
    </row>
    <row r="15" spans="1:5" s="72" customFormat="1" x14ac:dyDescent="0.25">
      <c r="A15" s="73" t="s">
        <v>334</v>
      </c>
      <c r="B15" s="95">
        <v>30000</v>
      </c>
    </row>
    <row r="16" spans="1:5" s="72" customFormat="1" x14ac:dyDescent="0.25">
      <c r="A16" s="73" t="s">
        <v>335</v>
      </c>
      <c r="B16" s="95">
        <v>80000</v>
      </c>
    </row>
    <row r="17" spans="1:2" s="72" customFormat="1" x14ac:dyDescent="0.25">
      <c r="A17" s="73" t="s">
        <v>336</v>
      </c>
      <c r="B17" s="95"/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souhrn</vt:lpstr>
      <vt:lpstr>ZŠ Komenského</vt:lpstr>
      <vt:lpstr>fondy</vt:lpstr>
      <vt:lpstr>plán oprav</vt:lpstr>
      <vt:lpstr>'ZŠ Komenského'!Názvy_tisku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Romana Palátová</cp:lastModifiedBy>
  <cp:lastPrinted>2017-02-02T09:27:36Z</cp:lastPrinted>
  <dcterms:created xsi:type="dcterms:W3CDTF">2016-12-19T10:31:57Z</dcterms:created>
  <dcterms:modified xsi:type="dcterms:W3CDTF">2017-02-02T10:36:18Z</dcterms:modified>
</cp:coreProperties>
</file>