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5" windowWidth="23070" windowHeight="4770" activeTab="1"/>
  </bookViews>
  <sheets>
    <sheet name="Rekapitulace" sheetId="7" r:id="rId1"/>
    <sheet name="Rekap př" sheetId="8" r:id="rId2"/>
    <sheet name="Rekap běžné výd" sheetId="9" r:id="rId3"/>
    <sheet name="Rekap kapitál výd" sheetId="10" r:id="rId4"/>
    <sheet name="Příjmy" sheetId="11" r:id="rId5"/>
    <sheet name="Výdaje" sheetId="12" r:id="rId6"/>
    <sheet name="PO 4Q" sheetId="13" r:id="rId7"/>
    <sheet name="Fin" sheetId="14" r:id="rId8"/>
    <sheet name="Konsol" sheetId="15" r:id="rId9"/>
    <sheet name="BÚ" sheetId="19" r:id="rId10"/>
    <sheet name="Fondy" sheetId="20" r:id="rId11"/>
    <sheet name="majetek" sheetId="21" r:id="rId12"/>
    <sheet name="úvěry" sheetId="22" r:id="rId13"/>
    <sheet name="dotace SR, SF" sheetId="23" r:id="rId14"/>
    <sheet name="Dotace JMK " sheetId="24" r:id="rId15"/>
    <sheet name="Posk. dotace" sheetId="33" r:id="rId16"/>
    <sheet name="Pohledávky HČ " sheetId="28" r:id="rId17"/>
    <sheet name="VHČ - souhrn" sheetId="25" r:id="rId18"/>
    <sheet name="UCE VHČ" sheetId="29" r:id="rId19"/>
    <sheet name="střediska VHČ" sheetId="30" r:id="rId20"/>
    <sheet name="Pohledávky VHČ" sheetId="31" r:id="rId21"/>
    <sheet name="Školské PO " sheetId="26" r:id="rId22"/>
    <sheet name="TSMS, ZS-A " sheetId="27" r:id="rId23"/>
    <sheet name="List1" sheetId="34" r:id="rId24"/>
  </sheets>
  <definedNames>
    <definedName name="_xlnm._FilterDatabase" localSheetId="16" hidden="1">'Pohledávky HČ '!$A$3:$G$20</definedName>
    <definedName name="_xlnm.Print_Titles" localSheetId="7">Fin!$1:$2</definedName>
    <definedName name="_xlnm.Print_Titles" localSheetId="8">Konsol!$1:$2</definedName>
    <definedName name="_xlnm.Print_Titles" localSheetId="6">'PO 4Q'!$1:$2</definedName>
    <definedName name="_xlnm.Print_Titles" localSheetId="4">Příjmy!$1:$2</definedName>
    <definedName name="_xlnm.Print_Titles" localSheetId="5">Výdaje!$1:$2</definedName>
    <definedName name="_xlnm.Print_Area" localSheetId="16">'Pohledávky HČ '!$A$1:$G$22</definedName>
  </definedNames>
  <calcPr calcId="145621"/>
</workbook>
</file>

<file path=xl/calcChain.xml><?xml version="1.0" encoding="utf-8"?>
<calcChain xmlns="http://schemas.openxmlformats.org/spreadsheetml/2006/main">
  <c r="E38" i="7" l="1"/>
  <c r="E39" i="7"/>
  <c r="E40" i="7"/>
  <c r="E41" i="7"/>
  <c r="E42" i="7"/>
  <c r="E43" i="7"/>
  <c r="F38" i="9"/>
  <c r="F29" i="9"/>
  <c r="E37" i="29"/>
  <c r="E35" i="29"/>
  <c r="D50" i="26" l="1"/>
  <c r="D49" i="26"/>
  <c r="D47" i="26"/>
  <c r="D43" i="26"/>
  <c r="D42" i="26"/>
  <c r="D39" i="26"/>
  <c r="D35" i="26"/>
  <c r="D34" i="26"/>
  <c r="D32" i="26"/>
  <c r="D31" i="26"/>
  <c r="D30" i="26"/>
  <c r="D24" i="26"/>
  <c r="D23" i="26"/>
  <c r="D21" i="26"/>
  <c r="D20" i="26"/>
  <c r="D19" i="26"/>
  <c r="D13" i="26"/>
  <c r="D12" i="26"/>
  <c r="D10" i="26"/>
  <c r="D9" i="26"/>
  <c r="D8" i="26"/>
  <c r="E29" i="27"/>
  <c r="E24" i="27"/>
  <c r="E23" i="27"/>
  <c r="E25" i="27" s="1"/>
  <c r="E11" i="27"/>
  <c r="E10" i="27"/>
  <c r="E12" i="27" s="1"/>
  <c r="E14" i="27" s="1"/>
  <c r="E15" i="27" s="1"/>
  <c r="F70" i="8" l="1"/>
  <c r="D70" i="8"/>
  <c r="C70" i="8"/>
  <c r="F65" i="8"/>
  <c r="D65" i="8"/>
  <c r="C65" i="8"/>
  <c r="E65" i="8" l="1"/>
  <c r="E70" i="8"/>
  <c r="D26" i="20"/>
  <c r="C26" i="20"/>
  <c r="B26" i="20"/>
  <c r="E26" i="20" s="1"/>
  <c r="E19" i="20"/>
  <c r="E20" i="20" s="1"/>
  <c r="E21" i="20" s="1"/>
  <c r="E22" i="20" s="1"/>
  <c r="E23" i="20" s="1"/>
  <c r="E24" i="20" s="1"/>
  <c r="E25" i="20" s="1"/>
  <c r="D32" i="33" l="1"/>
  <c r="C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E3" i="33"/>
  <c r="E32" i="33" s="1"/>
  <c r="D11" i="21" l="1"/>
  <c r="D4" i="21"/>
  <c r="E13" i="31" l="1"/>
  <c r="D13" i="31"/>
  <c r="C13" i="31"/>
  <c r="F12" i="31"/>
  <c r="F13" i="31" s="1"/>
  <c r="B11" i="31"/>
  <c r="B10" i="31"/>
  <c r="B9" i="31"/>
  <c r="B8" i="31"/>
  <c r="B7" i="31"/>
  <c r="B6" i="31"/>
  <c r="B5" i="31"/>
  <c r="E184" i="30"/>
  <c r="D184" i="30"/>
  <c r="E183" i="30"/>
  <c r="F183" i="30" s="1"/>
  <c r="F181" i="30"/>
  <c r="F180" i="30"/>
  <c r="F179" i="30"/>
  <c r="D177" i="30"/>
  <c r="F176" i="30"/>
  <c r="E175" i="30"/>
  <c r="F175" i="30" s="1"/>
  <c r="F174" i="30"/>
  <c r="E173" i="30"/>
  <c r="F173" i="30" s="1"/>
  <c r="D171" i="30"/>
  <c r="F170" i="30"/>
  <c r="F169" i="30"/>
  <c r="F168" i="30"/>
  <c r="E167" i="30"/>
  <c r="F167" i="30" s="1"/>
  <c r="F166" i="30"/>
  <c r="F165" i="30"/>
  <c r="E164" i="30"/>
  <c r="F164" i="30" s="1"/>
  <c r="E163" i="30"/>
  <c r="E160" i="30"/>
  <c r="E157" i="30"/>
  <c r="D157" i="30"/>
  <c r="F156" i="30"/>
  <c r="F155" i="30"/>
  <c r="F154" i="30"/>
  <c r="D152" i="30"/>
  <c r="F149" i="30"/>
  <c r="F148" i="30"/>
  <c r="F147" i="30"/>
  <c r="E146" i="30"/>
  <c r="E152" i="30" s="1"/>
  <c r="F152" i="30" s="1"/>
  <c r="F145" i="30"/>
  <c r="F144" i="30"/>
  <c r="F143" i="30"/>
  <c r="F142" i="30"/>
  <c r="F141" i="30"/>
  <c r="E139" i="30"/>
  <c r="D139" i="30"/>
  <c r="F138" i="30"/>
  <c r="F137" i="30"/>
  <c r="F136" i="30"/>
  <c r="F135" i="30"/>
  <c r="F134" i="30"/>
  <c r="F133" i="30"/>
  <c r="F132" i="30"/>
  <c r="F131" i="30"/>
  <c r="F130" i="30"/>
  <c r="F129" i="30"/>
  <c r="F128" i="30"/>
  <c r="E126" i="30"/>
  <c r="D126" i="30"/>
  <c r="F125" i="30"/>
  <c r="F124" i="30"/>
  <c r="F123" i="30"/>
  <c r="F122" i="30"/>
  <c r="F121" i="30"/>
  <c r="F120" i="30"/>
  <c r="F119" i="30"/>
  <c r="F118" i="30"/>
  <c r="F117" i="30"/>
  <c r="F116" i="30"/>
  <c r="F115" i="30"/>
  <c r="E113" i="30"/>
  <c r="D113" i="30"/>
  <c r="F112" i="30"/>
  <c r="F111" i="30"/>
  <c r="F110" i="30"/>
  <c r="F109" i="30"/>
  <c r="F108" i="30"/>
  <c r="F107" i="30"/>
  <c r="F106" i="30"/>
  <c r="F105" i="30"/>
  <c r="F104" i="30"/>
  <c r="F103" i="30"/>
  <c r="F102" i="30"/>
  <c r="F101" i="30"/>
  <c r="E99" i="30"/>
  <c r="D99" i="30"/>
  <c r="F97" i="30"/>
  <c r="F96" i="30"/>
  <c r="F95" i="30"/>
  <c r="F94" i="30"/>
  <c r="F93" i="30"/>
  <c r="F92" i="30"/>
  <c r="F91" i="30"/>
  <c r="F90" i="30"/>
  <c r="F89" i="30"/>
  <c r="F88" i="30"/>
  <c r="F87" i="30"/>
  <c r="F86" i="30"/>
  <c r="F85" i="30"/>
  <c r="F84" i="30"/>
  <c r="F83" i="30"/>
  <c r="E81" i="30"/>
  <c r="D81" i="30"/>
  <c r="F80" i="30"/>
  <c r="F79" i="30"/>
  <c r="F78" i="30"/>
  <c r="F77" i="30"/>
  <c r="F76" i="30"/>
  <c r="F75" i="30"/>
  <c r="F74" i="30"/>
  <c r="E72" i="30"/>
  <c r="D72" i="30"/>
  <c r="F71" i="30"/>
  <c r="F70" i="30"/>
  <c r="F69" i="30"/>
  <c r="F68" i="30"/>
  <c r="F67" i="30"/>
  <c r="F66" i="30"/>
  <c r="F65" i="30"/>
  <c r="F64" i="30"/>
  <c r="E62" i="30"/>
  <c r="D62" i="30"/>
  <c r="F60" i="30"/>
  <c r="F59" i="30"/>
  <c r="F58" i="30"/>
  <c r="F57" i="30"/>
  <c r="F56" i="30"/>
  <c r="F55" i="30"/>
  <c r="F54" i="30"/>
  <c r="F53" i="30"/>
  <c r="F52" i="30"/>
  <c r="F51" i="30"/>
  <c r="F50" i="30"/>
  <c r="F49" i="30"/>
  <c r="F48" i="30"/>
  <c r="F47" i="30"/>
  <c r="F46" i="30"/>
  <c r="F45" i="30"/>
  <c r="F44" i="30"/>
  <c r="F43" i="30"/>
  <c r="F42" i="30"/>
  <c r="E40" i="30"/>
  <c r="D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D23" i="30"/>
  <c r="F22" i="30"/>
  <c r="E21" i="30"/>
  <c r="F21" i="30" s="1"/>
  <c r="F20" i="30"/>
  <c r="F19" i="30"/>
  <c r="E18" i="30"/>
  <c r="F17" i="30"/>
  <c r="F16" i="30"/>
  <c r="D14" i="30"/>
  <c r="F13" i="30"/>
  <c r="F12" i="30"/>
  <c r="F11" i="30"/>
  <c r="E10" i="30"/>
  <c r="F10" i="30" s="1"/>
  <c r="F9" i="30"/>
  <c r="F8" i="30"/>
  <c r="F7" i="30"/>
  <c r="F6" i="30"/>
  <c r="F5" i="30"/>
  <c r="F27" i="29"/>
  <c r="F26" i="29"/>
  <c r="F24" i="29"/>
  <c r="F22" i="29"/>
  <c r="D34" i="29" l="1"/>
  <c r="F11" i="29"/>
  <c r="F15" i="29"/>
  <c r="F10" i="29"/>
  <c r="B12" i="31"/>
  <c r="B13" i="31" s="1"/>
  <c r="E23" i="30"/>
  <c r="F40" i="30"/>
  <c r="F72" i="30"/>
  <c r="F126" i="30"/>
  <c r="E171" i="30"/>
  <c r="F171" i="30" s="1"/>
  <c r="F62" i="30"/>
  <c r="F139" i="30"/>
  <c r="F23" i="30"/>
  <c r="F81" i="30"/>
  <c r="F163" i="30"/>
  <c r="E14" i="30"/>
  <c r="E185" i="30" s="1"/>
  <c r="F18" i="30"/>
  <c r="F99" i="30"/>
  <c r="F157" i="30"/>
  <c r="D185" i="30"/>
  <c r="F113" i="30"/>
  <c r="D186" i="30"/>
  <c r="E34" i="29"/>
  <c r="F34" i="29" s="1"/>
  <c r="F5" i="29"/>
  <c r="D7" i="29"/>
  <c r="F6" i="29"/>
  <c r="F17" i="29"/>
  <c r="F21" i="29"/>
  <c r="F23" i="29"/>
  <c r="F33" i="29"/>
  <c r="F18" i="29"/>
  <c r="F20" i="29"/>
  <c r="F25" i="29"/>
  <c r="F32" i="29"/>
  <c r="E7" i="29"/>
  <c r="F13" i="29"/>
  <c r="F19" i="29"/>
  <c r="F29" i="29"/>
  <c r="F12" i="29"/>
  <c r="F14" i="29"/>
  <c r="F16" i="29"/>
  <c r="F28" i="29"/>
  <c r="F30" i="29"/>
  <c r="E177" i="30"/>
  <c r="F177" i="30" s="1"/>
  <c r="F14" i="30"/>
  <c r="F146" i="30"/>
  <c r="F184" i="30"/>
  <c r="F4" i="29"/>
  <c r="F9" i="29"/>
  <c r="E9" i="27"/>
  <c r="F9" i="27" s="1"/>
  <c r="E8" i="27"/>
  <c r="F8" i="27" s="1"/>
  <c r="D9" i="27"/>
  <c r="D8" i="27"/>
  <c r="C8" i="27"/>
  <c r="C9" i="27"/>
  <c r="G10" i="28"/>
  <c r="F10" i="28"/>
  <c r="E10" i="28"/>
  <c r="D10" i="28"/>
  <c r="G9" i="28"/>
  <c r="D13" i="22"/>
  <c r="D30" i="19"/>
  <c r="F7" i="29" l="1"/>
  <c r="D187" i="30"/>
  <c r="F185" i="30"/>
  <c r="E186" i="30"/>
  <c r="E187" i="30" s="1"/>
  <c r="F20" i="28"/>
  <c r="E20" i="28"/>
  <c r="D20" i="28"/>
  <c r="G19" i="28"/>
  <c r="G18" i="28"/>
  <c r="F16" i="28"/>
  <c r="E16" i="28"/>
  <c r="D16" i="28"/>
  <c r="G15" i="28"/>
  <c r="F14" i="28"/>
  <c r="E14" i="28"/>
  <c r="D14" i="28"/>
  <c r="G13" i="28"/>
  <c r="F12" i="28"/>
  <c r="E12" i="28"/>
  <c r="D12" i="28"/>
  <c r="G11" i="28"/>
  <c r="G8" i="28"/>
  <c r="F7" i="28"/>
  <c r="F21" i="28" s="1"/>
  <c r="E7" i="28"/>
  <c r="D7" i="28"/>
  <c r="D21" i="28" s="1"/>
  <c r="G6" i="28"/>
  <c r="G5" i="28"/>
  <c r="F187" i="30" l="1"/>
  <c r="F186" i="30"/>
  <c r="F22" i="28"/>
  <c r="E21" i="28"/>
  <c r="E22" i="28" s="1"/>
  <c r="G7" i="28"/>
  <c r="G12" i="28"/>
  <c r="G16" i="28"/>
  <c r="G14" i="28"/>
  <c r="G20" i="28"/>
  <c r="D22" i="28"/>
  <c r="E22" i="27"/>
  <c r="D22" i="27"/>
  <c r="F22" i="27" s="1"/>
  <c r="C22" i="27"/>
  <c r="E21" i="27"/>
  <c r="D21" i="27"/>
  <c r="C21" i="27"/>
  <c r="F20" i="27"/>
  <c r="F19" i="27"/>
  <c r="F18" i="27"/>
  <c r="F17" i="27"/>
  <c r="F12" i="27"/>
  <c r="F7" i="27"/>
  <c r="F6" i="27"/>
  <c r="F5" i="27"/>
  <c r="F4" i="27"/>
  <c r="E46" i="26"/>
  <c r="E45" i="26"/>
  <c r="E38" i="26"/>
  <c r="E37" i="26"/>
  <c r="E28" i="26"/>
  <c r="E26" i="26"/>
  <c r="E18" i="26"/>
  <c r="E17" i="26"/>
  <c r="E16" i="26"/>
  <c r="E15" i="26"/>
  <c r="E7" i="26"/>
  <c r="E6" i="26"/>
  <c r="E5" i="26"/>
  <c r="E4" i="26"/>
  <c r="C16" i="25"/>
  <c r="B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C15" i="24"/>
  <c r="C14" i="24"/>
  <c r="C10" i="24"/>
  <c r="E20" i="23"/>
  <c r="D19" i="23"/>
  <c r="E18" i="23"/>
  <c r="D18" i="23"/>
  <c r="D20" i="23" s="1"/>
  <c r="J13" i="22"/>
  <c r="H13" i="22"/>
  <c r="K12" i="22"/>
  <c r="I12" i="22"/>
  <c r="K11" i="22"/>
  <c r="I11" i="22"/>
  <c r="K10" i="22"/>
  <c r="K13" i="22" s="1"/>
  <c r="I10" i="22"/>
  <c r="G10" i="22"/>
  <c r="K9" i="22"/>
  <c r="I9" i="22"/>
  <c r="K8" i="22"/>
  <c r="I8" i="22"/>
  <c r="K7" i="22"/>
  <c r="I7" i="22"/>
  <c r="K6" i="22"/>
  <c r="I6" i="22"/>
  <c r="K5" i="22"/>
  <c r="I5" i="22"/>
  <c r="I13" i="22" s="1"/>
  <c r="D17" i="21"/>
  <c r="D16" i="21"/>
  <c r="D15" i="21"/>
  <c r="D14" i="21"/>
  <c r="D13" i="21"/>
  <c r="D12" i="21"/>
  <c r="C11" i="21"/>
  <c r="B11" i="21"/>
  <c r="D10" i="21"/>
  <c r="D9" i="21"/>
  <c r="D8" i="21"/>
  <c r="D7" i="21"/>
  <c r="D6" i="21"/>
  <c r="D5" i="21"/>
  <c r="C4" i="21"/>
  <c r="B4" i="21"/>
  <c r="B18" i="21" s="1"/>
  <c r="D10" i="20"/>
  <c r="B10" i="20"/>
  <c r="E9" i="20"/>
  <c r="D8" i="20"/>
  <c r="C8" i="20"/>
  <c r="C10" i="20" s="1"/>
  <c r="B8" i="20"/>
  <c r="E5" i="20"/>
  <c r="E6" i="20" s="1"/>
  <c r="E7" i="20" s="1"/>
  <c r="E4" i="20"/>
  <c r="E3" i="20"/>
  <c r="F25" i="19"/>
  <c r="F21" i="19"/>
  <c r="F15" i="19"/>
  <c r="F10" i="19"/>
  <c r="F16" i="19" s="1"/>
  <c r="F26" i="19" s="1"/>
  <c r="F21" i="27" l="1"/>
  <c r="E8" i="20"/>
  <c r="E10" i="20" s="1"/>
  <c r="D16" i="25"/>
  <c r="C18" i="21"/>
  <c r="G21" i="28"/>
  <c r="G22" i="28" s="1"/>
  <c r="F12" i="10" l="1"/>
  <c r="D12" i="10"/>
  <c r="E12" i="10" s="1"/>
  <c r="C12" i="10"/>
  <c r="F42" i="9"/>
  <c r="D42" i="9"/>
  <c r="E42" i="9" s="1"/>
  <c r="C42" i="9"/>
  <c r="F21" i="9"/>
  <c r="D21" i="9"/>
  <c r="C21" i="9"/>
  <c r="F27" i="8"/>
  <c r="F34" i="8" s="1"/>
  <c r="E27" i="8"/>
  <c r="E34" i="8" s="1"/>
  <c r="D27" i="8"/>
  <c r="D34" i="8" s="1"/>
  <c r="C27" i="8"/>
  <c r="C34" i="8" s="1"/>
  <c r="F48" i="8"/>
  <c r="D48" i="8"/>
  <c r="C48" i="8"/>
  <c r="F17" i="8"/>
  <c r="D17" i="8"/>
  <c r="C17" i="8"/>
  <c r="F15" i="7"/>
  <c r="F16" i="7" s="1"/>
  <c r="E15" i="7"/>
  <c r="E16" i="7" s="1"/>
  <c r="D15" i="7"/>
  <c r="D16" i="7" s="1"/>
  <c r="E21" i="9" l="1"/>
  <c r="E48" i="8"/>
  <c r="E17" i="8"/>
  <c r="J16" i="15"/>
  <c r="I16" i="15"/>
  <c r="K16" i="15" s="1"/>
  <c r="H16" i="15"/>
  <c r="G16" i="15"/>
  <c r="F16" i="15"/>
  <c r="K14" i="15"/>
  <c r="K13" i="15"/>
  <c r="K12" i="15"/>
  <c r="K11" i="15"/>
  <c r="K10" i="15"/>
  <c r="K9" i="15"/>
  <c r="K8" i="15"/>
  <c r="K6" i="15"/>
  <c r="J6" i="15"/>
  <c r="I6" i="15"/>
  <c r="H6" i="15"/>
  <c r="G6" i="15"/>
  <c r="F6" i="15"/>
  <c r="I22" i="14" l="1"/>
  <c r="H22" i="14"/>
  <c r="G22" i="14"/>
  <c r="F22" i="14"/>
  <c r="I5" i="14"/>
  <c r="I26" i="14" s="1"/>
  <c r="H5" i="14"/>
  <c r="H26" i="14" s="1"/>
  <c r="G5" i="14"/>
  <c r="G26" i="14" s="1"/>
  <c r="F5" i="14"/>
  <c r="F26" i="14" s="1"/>
  <c r="J57" i="13" l="1"/>
  <c r="I57" i="13"/>
  <c r="L57" i="13" s="1"/>
  <c r="H57" i="13"/>
  <c r="G57" i="13"/>
  <c r="L56" i="13"/>
  <c r="K56" i="13"/>
  <c r="L55" i="13"/>
  <c r="K55" i="13"/>
  <c r="L54" i="13"/>
  <c r="K54" i="13"/>
  <c r="L53" i="13"/>
  <c r="K53" i="13"/>
  <c r="L52" i="13"/>
  <c r="K52" i="13"/>
  <c r="L51" i="13"/>
  <c r="K51" i="13"/>
  <c r="L50" i="13"/>
  <c r="K50" i="13"/>
  <c r="K57" i="13" s="1"/>
  <c r="L49" i="13"/>
  <c r="J49" i="13"/>
  <c r="I49" i="13"/>
  <c r="H49" i="13"/>
  <c r="G49" i="13"/>
  <c r="L48" i="13"/>
  <c r="K48" i="13"/>
  <c r="K49" i="13" s="1"/>
  <c r="L46" i="13"/>
  <c r="K46" i="13"/>
  <c r="J46" i="13"/>
  <c r="I46" i="13"/>
  <c r="H46" i="13"/>
  <c r="G46" i="13"/>
  <c r="J43" i="13"/>
  <c r="L43" i="13" s="1"/>
  <c r="I43" i="13"/>
  <c r="H43" i="13"/>
  <c r="G43" i="13"/>
  <c r="L42" i="13"/>
  <c r="K42" i="13"/>
  <c r="L41" i="13"/>
  <c r="K41" i="13"/>
  <c r="L40" i="13"/>
  <c r="K40" i="13"/>
  <c r="L39" i="13"/>
  <c r="K39" i="13"/>
  <c r="L38" i="13"/>
  <c r="K38" i="13"/>
  <c r="L37" i="13"/>
  <c r="K37" i="13"/>
  <c r="L36" i="13"/>
  <c r="K36" i="13"/>
  <c r="L35" i="13"/>
  <c r="K35" i="13"/>
  <c r="L34" i="13"/>
  <c r="K34" i="13"/>
  <c r="L33" i="13"/>
  <c r="K33" i="13"/>
  <c r="L32" i="13"/>
  <c r="K32" i="13"/>
  <c r="L31" i="13"/>
  <c r="K31" i="13"/>
  <c r="L30" i="13"/>
  <c r="K30" i="13"/>
  <c r="L29" i="13"/>
  <c r="K29" i="13"/>
  <c r="L28" i="13"/>
  <c r="K28" i="13"/>
  <c r="L27" i="13"/>
  <c r="K27" i="13"/>
  <c r="K43" i="13" s="1"/>
  <c r="L26" i="13"/>
  <c r="J26" i="13"/>
  <c r="I26" i="13"/>
  <c r="H26" i="13"/>
  <c r="G26" i="13"/>
  <c r="K25" i="13"/>
  <c r="L24" i="13"/>
  <c r="K24" i="13"/>
  <c r="L23" i="13"/>
  <c r="K23" i="13"/>
  <c r="K26" i="13" s="1"/>
  <c r="L21" i="13"/>
  <c r="K21" i="13"/>
  <c r="J21" i="13"/>
  <c r="I21" i="13"/>
  <c r="H21" i="13"/>
  <c r="G21" i="13"/>
  <c r="L20" i="13"/>
  <c r="L19" i="13"/>
  <c r="K19" i="13"/>
  <c r="L17" i="13"/>
  <c r="K17" i="13"/>
  <c r="J17" i="13"/>
  <c r="I17" i="13"/>
  <c r="H17" i="13"/>
  <c r="G17" i="13"/>
  <c r="K11" i="13"/>
  <c r="J11" i="13"/>
  <c r="L11" i="13" s="1"/>
  <c r="I11" i="13"/>
  <c r="H11" i="13"/>
  <c r="G11" i="13"/>
  <c r="L10" i="13"/>
  <c r="K10" i="13"/>
  <c r="K8" i="13"/>
  <c r="J8" i="13"/>
  <c r="L8" i="13" s="1"/>
  <c r="I8" i="13"/>
  <c r="H8" i="13"/>
  <c r="G8" i="13"/>
  <c r="L5" i="13"/>
  <c r="K5" i="13"/>
  <c r="J5" i="13"/>
  <c r="I5" i="13"/>
  <c r="H5" i="13"/>
  <c r="G5" i="13"/>
  <c r="K3" i="12" l="1"/>
  <c r="K4" i="12"/>
  <c r="K5" i="12"/>
  <c r="K6" i="12"/>
  <c r="K7" i="12"/>
  <c r="K8" i="12"/>
  <c r="K9" i="12"/>
  <c r="F10" i="12"/>
  <c r="F11" i="12" s="1"/>
  <c r="G10" i="12"/>
  <c r="H10" i="12"/>
  <c r="I10" i="12"/>
  <c r="K10" i="12" s="1"/>
  <c r="J10" i="12"/>
  <c r="J11" i="12" s="1"/>
  <c r="G11" i="12"/>
  <c r="H11" i="12"/>
  <c r="K12" i="12"/>
  <c r="K13" i="12"/>
  <c r="K14" i="12"/>
  <c r="K15" i="12"/>
  <c r="F16" i="12"/>
  <c r="F17" i="12" s="1"/>
  <c r="G16" i="12"/>
  <c r="H16" i="12"/>
  <c r="I16" i="12"/>
  <c r="J16" i="12"/>
  <c r="J17" i="12" s="1"/>
  <c r="G17" i="12"/>
  <c r="H17" i="12"/>
  <c r="K18" i="12"/>
  <c r="K23" i="12"/>
  <c r="K24" i="12"/>
  <c r="F25" i="12"/>
  <c r="F26" i="12" s="1"/>
  <c r="G25" i="12"/>
  <c r="G26" i="12" s="1"/>
  <c r="H25" i="12"/>
  <c r="I25" i="12"/>
  <c r="I26" i="12" s="1"/>
  <c r="J25" i="12"/>
  <c r="J26" i="12" s="1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F42" i="12"/>
  <c r="F45" i="12" s="1"/>
  <c r="G42" i="12"/>
  <c r="H42" i="12"/>
  <c r="I42" i="12"/>
  <c r="J42" i="12"/>
  <c r="K43" i="12"/>
  <c r="F44" i="12"/>
  <c r="G44" i="12"/>
  <c r="H44" i="12"/>
  <c r="H45" i="12" s="1"/>
  <c r="I44" i="12"/>
  <c r="K44" i="12" s="1"/>
  <c r="J44" i="12"/>
  <c r="J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F112" i="12"/>
  <c r="G112" i="12"/>
  <c r="G121" i="12" s="1"/>
  <c r="H112" i="12"/>
  <c r="I112" i="12"/>
  <c r="J112" i="12"/>
  <c r="K113" i="12"/>
  <c r="K114" i="12"/>
  <c r="K115" i="12"/>
  <c r="K116" i="12"/>
  <c r="K117" i="12"/>
  <c r="K118" i="12"/>
  <c r="K119" i="12"/>
  <c r="F120" i="12"/>
  <c r="F121" i="12" s="1"/>
  <c r="G120" i="12"/>
  <c r="H120" i="12"/>
  <c r="H121" i="12" s="1"/>
  <c r="I120" i="12"/>
  <c r="J120" i="12"/>
  <c r="J121" i="12" s="1"/>
  <c r="K122" i="12"/>
  <c r="K124" i="12"/>
  <c r="K125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F144" i="12"/>
  <c r="G144" i="12"/>
  <c r="H144" i="12"/>
  <c r="I144" i="12"/>
  <c r="J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F161" i="12"/>
  <c r="F162" i="12" s="1"/>
  <c r="G161" i="12"/>
  <c r="H161" i="12"/>
  <c r="I161" i="12"/>
  <c r="I162" i="12" s="1"/>
  <c r="J161" i="12"/>
  <c r="J162" i="12" s="1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F186" i="12"/>
  <c r="F187" i="12" s="1"/>
  <c r="G186" i="12"/>
  <c r="H186" i="12"/>
  <c r="H187" i="12" s="1"/>
  <c r="I186" i="12"/>
  <c r="J186" i="12"/>
  <c r="J187" i="12" s="1"/>
  <c r="G187" i="12"/>
  <c r="K188" i="12"/>
  <c r="F189" i="12"/>
  <c r="G189" i="12"/>
  <c r="G190" i="12" s="1"/>
  <c r="H189" i="12"/>
  <c r="H190" i="12" s="1"/>
  <c r="I189" i="12"/>
  <c r="I190" i="12" s="1"/>
  <c r="K190" i="12" s="1"/>
  <c r="J189" i="12"/>
  <c r="F190" i="12"/>
  <c r="J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F203" i="12"/>
  <c r="F204" i="12" s="1"/>
  <c r="G203" i="12"/>
  <c r="G204" i="12" s="1"/>
  <c r="H203" i="12"/>
  <c r="H204" i="12" s="1"/>
  <c r="I203" i="12"/>
  <c r="I204" i="12" s="1"/>
  <c r="K204" i="12" s="1"/>
  <c r="J203" i="12"/>
  <c r="J204" i="12" s="1"/>
  <c r="K205" i="12"/>
  <c r="F206" i="12"/>
  <c r="F207" i="12" s="1"/>
  <c r="G206" i="12"/>
  <c r="G207" i="12" s="1"/>
  <c r="H206" i="12"/>
  <c r="I206" i="12"/>
  <c r="I207" i="12" s="1"/>
  <c r="J206" i="12"/>
  <c r="J207" i="12" s="1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F284" i="12"/>
  <c r="F287" i="12" s="1"/>
  <c r="G284" i="12"/>
  <c r="H284" i="12"/>
  <c r="I284" i="12"/>
  <c r="K284" i="12" s="1"/>
  <c r="J284" i="12"/>
  <c r="J287" i="12" s="1"/>
  <c r="K285" i="12"/>
  <c r="F286" i="12"/>
  <c r="G286" i="12"/>
  <c r="H286" i="12"/>
  <c r="I286" i="12"/>
  <c r="I287" i="12" s="1"/>
  <c r="J286" i="12"/>
  <c r="K288" i="12"/>
  <c r="K289" i="12"/>
  <c r="K290" i="12"/>
  <c r="K292" i="12"/>
  <c r="K293" i="12"/>
  <c r="K294" i="12"/>
  <c r="K295" i="12"/>
  <c r="K296" i="12"/>
  <c r="K297" i="12"/>
  <c r="F299" i="12"/>
  <c r="F300" i="12" s="1"/>
  <c r="G299" i="12"/>
  <c r="G300" i="12" s="1"/>
  <c r="H299" i="12"/>
  <c r="I299" i="12"/>
  <c r="I300" i="12" s="1"/>
  <c r="J299" i="12"/>
  <c r="J300" i="12" s="1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5" i="12"/>
  <c r="K326" i="12"/>
  <c r="K327" i="12"/>
  <c r="K328" i="12"/>
  <c r="K329" i="12"/>
  <c r="K330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F345" i="12"/>
  <c r="F346" i="12" s="1"/>
  <c r="G345" i="12"/>
  <c r="G346" i="12" s="1"/>
  <c r="H345" i="12"/>
  <c r="H346" i="12" s="1"/>
  <c r="I345" i="12"/>
  <c r="J345" i="12"/>
  <c r="J346" i="12" s="1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F374" i="12"/>
  <c r="G374" i="12"/>
  <c r="G378" i="12" s="1"/>
  <c r="H374" i="12"/>
  <c r="I374" i="12"/>
  <c r="J374" i="12"/>
  <c r="K375" i="12"/>
  <c r="K376" i="12"/>
  <c r="F377" i="12"/>
  <c r="G377" i="12"/>
  <c r="H377" i="12"/>
  <c r="H378" i="12" s="1"/>
  <c r="I377" i="12"/>
  <c r="J377" i="12"/>
  <c r="K25" i="12" l="1"/>
  <c r="K206" i="12"/>
  <c r="G45" i="12"/>
  <c r="G379" i="12" s="1"/>
  <c r="H26" i="12"/>
  <c r="K299" i="12"/>
  <c r="G287" i="12"/>
  <c r="J378" i="12"/>
  <c r="F378" i="12"/>
  <c r="K374" i="12"/>
  <c r="H300" i="12"/>
  <c r="H207" i="12"/>
  <c r="K207" i="12" s="1"/>
  <c r="G162" i="12"/>
  <c r="K112" i="12"/>
  <c r="K377" i="12"/>
  <c r="K300" i="12"/>
  <c r="K120" i="12"/>
  <c r="K26" i="12"/>
  <c r="J379" i="12"/>
  <c r="K345" i="12"/>
  <c r="H287" i="12"/>
  <c r="K287" i="12" s="1"/>
  <c r="K186" i="12"/>
  <c r="K161" i="12"/>
  <c r="K144" i="12"/>
  <c r="K42" i="12"/>
  <c r="K16" i="12"/>
  <c r="F379" i="12"/>
  <c r="K286" i="12"/>
  <c r="K203" i="12"/>
  <c r="K189" i="12"/>
  <c r="I346" i="12"/>
  <c r="K346" i="12" s="1"/>
  <c r="I187" i="12"/>
  <c r="K187" i="12" s="1"/>
  <c r="H162" i="12"/>
  <c r="I45" i="12"/>
  <c r="K45" i="12" s="1"/>
  <c r="I378" i="12"/>
  <c r="I121" i="12"/>
  <c r="K121" i="12" s="1"/>
  <c r="I17" i="12"/>
  <c r="K17" i="12" s="1"/>
  <c r="I11" i="12"/>
  <c r="K11" i="12" s="1"/>
  <c r="K101" i="11"/>
  <c r="J101" i="11"/>
  <c r="I101" i="11"/>
  <c r="H101" i="11"/>
  <c r="G101" i="11"/>
  <c r="L100" i="11"/>
  <c r="L99" i="11"/>
  <c r="L98" i="11"/>
  <c r="L97" i="11"/>
  <c r="L96" i="11"/>
  <c r="L93" i="11"/>
  <c r="L92" i="11"/>
  <c r="L91" i="11"/>
  <c r="L90" i="11"/>
  <c r="L89" i="11"/>
  <c r="L88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K70" i="11"/>
  <c r="J70" i="11"/>
  <c r="I70" i="11"/>
  <c r="H70" i="11"/>
  <c r="G70" i="11"/>
  <c r="L69" i="11"/>
  <c r="K68" i="11"/>
  <c r="J68" i="11"/>
  <c r="I68" i="11"/>
  <c r="H68" i="11"/>
  <c r="G68" i="11"/>
  <c r="L67" i="11"/>
  <c r="L66" i="11"/>
  <c r="L65" i="11"/>
  <c r="L63" i="11"/>
  <c r="L62" i="11"/>
  <c r="L61" i="11"/>
  <c r="L60" i="11"/>
  <c r="L59" i="11"/>
  <c r="L58" i="11"/>
  <c r="L56" i="11"/>
  <c r="L55" i="11"/>
  <c r="L54" i="11"/>
  <c r="L53" i="11"/>
  <c r="L52" i="11"/>
  <c r="L51" i="11"/>
  <c r="L50" i="11"/>
  <c r="L49" i="11"/>
  <c r="L48" i="11"/>
  <c r="L46" i="11"/>
  <c r="L44" i="11"/>
  <c r="L43" i="11"/>
  <c r="L42" i="11"/>
  <c r="L41" i="11"/>
  <c r="L40" i="11"/>
  <c r="L38" i="11"/>
  <c r="L36" i="11"/>
  <c r="L35" i="11"/>
  <c r="L34" i="11"/>
  <c r="L33" i="11"/>
  <c r="L32" i="11"/>
  <c r="L31" i="11"/>
  <c r="K30" i="11"/>
  <c r="J30" i="11"/>
  <c r="I30" i="11"/>
  <c r="H30" i="11"/>
  <c r="G30" i="11"/>
  <c r="L29" i="11"/>
  <c r="L28" i="11"/>
  <c r="L27" i="11"/>
  <c r="L26" i="11"/>
  <c r="L25" i="11"/>
  <c r="L24" i="11"/>
  <c r="L23" i="11"/>
  <c r="L22" i="11"/>
  <c r="L20" i="11"/>
  <c r="L19" i="11"/>
  <c r="L18" i="11"/>
  <c r="L17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30" i="11" l="1"/>
  <c r="L68" i="11"/>
  <c r="I102" i="11"/>
  <c r="J102" i="11"/>
  <c r="G102" i="11"/>
  <c r="H102" i="11"/>
  <c r="K102" i="11"/>
  <c r="L101" i="11"/>
  <c r="H379" i="12"/>
  <c r="K162" i="12"/>
  <c r="K378" i="12"/>
  <c r="I379" i="12"/>
  <c r="L102" i="11" l="1"/>
  <c r="K379" i="12"/>
</calcChain>
</file>

<file path=xl/comments1.xml><?xml version="1.0" encoding="utf-8"?>
<comments xmlns="http://schemas.openxmlformats.org/spreadsheetml/2006/main">
  <authors>
    <author>Autor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<sst xmlns="http://schemas.openxmlformats.org/spreadsheetml/2006/main" count="1524" uniqueCount="1062">
  <si>
    <t>Tř-Pol</t>
  </si>
  <si>
    <t>Pol</t>
  </si>
  <si>
    <t>Par</t>
  </si>
  <si>
    <t>ORG</t>
  </si>
  <si>
    <t>ÚZ</t>
  </si>
  <si>
    <t>ORJ</t>
  </si>
  <si>
    <t>DPPO</t>
  </si>
  <si>
    <t>DPH</t>
  </si>
  <si>
    <t>Správní poplatky</t>
  </si>
  <si>
    <t>P 1 - DAŇOVÉ PŘÍJMY</t>
  </si>
  <si>
    <t>Nájemné - expozice</t>
  </si>
  <si>
    <t>Ostatní příjmy z vlastní činnosti</t>
  </si>
  <si>
    <t>Odvod odpisů ZSA</t>
  </si>
  <si>
    <t>Odvod odpisů TSMS</t>
  </si>
  <si>
    <t>Příjmy z úroků (část)</t>
  </si>
  <si>
    <t>Úroky</t>
  </si>
  <si>
    <t>Sankční platby přijaté od jiných subjektů</t>
  </si>
  <si>
    <t>Ostatní přijaté vratky transferů</t>
  </si>
  <si>
    <t>Dary ples</t>
  </si>
  <si>
    <t>Přijaté neinvestiční dary</t>
  </si>
  <si>
    <t>Přijaté pojistné náhrady</t>
  </si>
  <si>
    <t>Neidentifikované příjmy</t>
  </si>
  <si>
    <t>Příjmy z úhrad dobývacího prostoru a z vydobytých nerostů</t>
  </si>
  <si>
    <t>Splátky půjčených prostředků od obyvatelstva</t>
  </si>
  <si>
    <t>P 2 - NEDAŇOVÉ PŘÍJMY</t>
  </si>
  <si>
    <t>Příjmy z prodeje pozemků</t>
  </si>
  <si>
    <t>P 3 - KAPITÁLOVÉ PŘÍJMY</t>
  </si>
  <si>
    <t>SV - OSPOD - spolufinancování</t>
  </si>
  <si>
    <t>Neinvestiční přijaté transfery od obcí</t>
  </si>
  <si>
    <t>Neinvestiční přijaté transfery od krajů</t>
  </si>
  <si>
    <t>Vlastní převody - jistiny VHČ</t>
  </si>
  <si>
    <t>Převody z ostatních vlastních fondů</t>
  </si>
  <si>
    <t>Neinv.přijaté transfery od mezinár. inst. a některých cizích orgánů a práv. osob</t>
  </si>
  <si>
    <t>Investiční přijaté transfery od krajů</t>
  </si>
  <si>
    <t>P 4 - PŘIJATÉ TRANSFERY</t>
  </si>
  <si>
    <t xml:space="preserve">P </t>
  </si>
  <si>
    <t>Schválený rozpočet 2016</t>
  </si>
  <si>
    <t>Město Slavkov u Brna
Rok 2016, Koruny</t>
  </si>
  <si>
    <t xml:space="preserve">V </t>
  </si>
  <si>
    <t>V 15 - Městská policie</t>
  </si>
  <si>
    <t>MP - Kamerový systém</t>
  </si>
  <si>
    <t>MP - Alkoholtestr</t>
  </si>
  <si>
    <t>MP - PHM</t>
  </si>
  <si>
    <t>MP - DDHM</t>
  </si>
  <si>
    <t>V 14 - Různé</t>
  </si>
  <si>
    <t>Komise pro zahraniční vztahy</t>
  </si>
  <si>
    <t>Pohoštění</t>
  </si>
  <si>
    <t>Nákup ostatních služeb</t>
  </si>
  <si>
    <t>Propagace města</t>
  </si>
  <si>
    <t>Věcné dary</t>
  </si>
  <si>
    <t>Propagace - propagační materiály</t>
  </si>
  <si>
    <t>Nákup materiálu jinde nezařazený</t>
  </si>
  <si>
    <t>Drobný hmotný dlouhodobý majetek</t>
  </si>
  <si>
    <t>Ostatní osobní výdaje</t>
  </si>
  <si>
    <t>Stadion</t>
  </si>
  <si>
    <t>Dny Slavkova a 600 let výročí</t>
  </si>
  <si>
    <t>Platby daní a poplatků státnímu rozpočtu</t>
  </si>
  <si>
    <t>Městský ples - dary</t>
  </si>
  <si>
    <t>Městský ples - občerstvení</t>
  </si>
  <si>
    <t>Městský ples - služby</t>
  </si>
  <si>
    <t>Městský ples - materiál</t>
  </si>
  <si>
    <t>Slavkovský zpravodaj</t>
  </si>
  <si>
    <t>Vzpomínkové akce, Napoleonské dny</t>
  </si>
  <si>
    <t>Zaplacené sankce</t>
  </si>
  <si>
    <t>V 13 - Zastupitelské orgány</t>
  </si>
  <si>
    <t>V 11 - Městský úřad</t>
  </si>
  <si>
    <t>Stroje, přístroje a zařízení</t>
  </si>
  <si>
    <t>MěÚ - Efektivní elektronický úřad- udržitelnost</t>
  </si>
  <si>
    <t>MĚÚ - DDHM - ostatní</t>
  </si>
  <si>
    <t>MĚÚ - DDHM - ICT</t>
  </si>
  <si>
    <t>V 10 - Odbor dopravy</t>
  </si>
  <si>
    <t>DSH - BESIP</t>
  </si>
  <si>
    <t>V 9 - Vnitřní věci</t>
  </si>
  <si>
    <t>VV - Obřadní síň - materiál</t>
  </si>
  <si>
    <t>V 8 - BTH</t>
  </si>
  <si>
    <t>Budovy, haly a stavby</t>
  </si>
  <si>
    <t>V 7 - Sociální odbor</t>
  </si>
  <si>
    <t>SV - Rezerva</t>
  </si>
  <si>
    <t>SV - OCH Tišnov - soc. rehabilitace</t>
  </si>
  <si>
    <t>SV - Rodinná pohoda - centrum denních služeb</t>
  </si>
  <si>
    <t>SV - Oblastní charita - pečovatelská služba</t>
  </si>
  <si>
    <t>SV - Komunitní plánování města - občerstvení</t>
  </si>
  <si>
    <t>SV - Klub důchodců - ostatní služby, teplo, úklid</t>
  </si>
  <si>
    <t>SV - Klub důchodců - elektrická energie</t>
  </si>
  <si>
    <t>SV - Klub důchodců - voda</t>
  </si>
  <si>
    <t>SV - Klub důchodců - materiál</t>
  </si>
  <si>
    <t>SV - Klub důchodců - knihy, tisk, časopisy</t>
  </si>
  <si>
    <t>V 5 - Investice a rozvoj</t>
  </si>
  <si>
    <t>Dopravní prostředky</t>
  </si>
  <si>
    <t>Pozemky</t>
  </si>
  <si>
    <t>IR - VO - přechod pro chodce ČSA</t>
  </si>
  <si>
    <t>IR - Projektová dokumentace DPPS Koláčkovo nám.</t>
  </si>
  <si>
    <t>IR - DPS - Cyklostezka Slavkov u Brna - Hodějice</t>
  </si>
  <si>
    <t>IR - Smlouva o spolupráci SKR Stav - Kaunicův dvůr - úhrada PD</t>
  </si>
  <si>
    <t>IR - Plánovací smlouva - Mgr. Havránek</t>
  </si>
  <si>
    <t>IR - Projektová dokumentace - přechod pro chodce s ostrůvkem ČSA</t>
  </si>
  <si>
    <t>IR - Vybudování dešťových vpustí Špitálská, Malinovského</t>
  </si>
  <si>
    <t>IR - Vypracování žádosti o dotaci, vč. zajištění dokladů</t>
  </si>
  <si>
    <t>IR - Ostatní činnost místní správy</t>
  </si>
  <si>
    <t>IR - Úpravy související s vyhláškou o volném pohybu psů</t>
  </si>
  <si>
    <t>Opravy a udržování</t>
  </si>
  <si>
    <t>IR - Bonaparte - drobné opravy a údržba</t>
  </si>
  <si>
    <t>IR - Podíl k dotaci ZAD, opravy ZSA</t>
  </si>
  <si>
    <t>IR - Dopravní značení</t>
  </si>
  <si>
    <t>IR - Obnova cihelných zídek na náměstí včetně obnovy mobiliáře</t>
  </si>
  <si>
    <t>IR - Pozastávky - ulice Lomená</t>
  </si>
  <si>
    <t>IR - Spoluúčast ACHP - oprava a údržba komunikace</t>
  </si>
  <si>
    <t>IR - Rekonstrukce ulice Slovákova</t>
  </si>
  <si>
    <t>IR - Projektová dokumentace DPPS Slovanská</t>
  </si>
  <si>
    <t>V 4 - Finanční odbor</t>
  </si>
  <si>
    <t>Investiční transfery zřízeným příspěvkovým organizacím</t>
  </si>
  <si>
    <t>FO - ÚP investiční - TSMS - pořízení nové techniky - Nosič nářadí</t>
  </si>
  <si>
    <t>Investiční dotace obcím</t>
  </si>
  <si>
    <t>FO - ÚP investiční - ZSA - úvěr WC</t>
  </si>
  <si>
    <t>FO - Nájemné konírny DPH</t>
  </si>
  <si>
    <t>FO - Poplatky a úroky BÚ</t>
  </si>
  <si>
    <t>FO - Pojištění majetku města</t>
  </si>
  <si>
    <t>FO - Sáčky na psí exkrementy</t>
  </si>
  <si>
    <t>Neinvestiční příspěvky zřízeným příspěvkovým organizacím</t>
  </si>
  <si>
    <t>FO - TSMS</t>
  </si>
  <si>
    <t>FO - Příspěvek pro Politaví - členství</t>
  </si>
  <si>
    <t>FO - Příspěvek pro Sdružení měst obcí JM</t>
  </si>
  <si>
    <t>FO - Nájem polní hnojiště</t>
  </si>
  <si>
    <t>FO - Předplacené nájemné - nebyty</t>
  </si>
  <si>
    <t>FO - Příspěvek Sdružení Slavkovské bojiště</t>
  </si>
  <si>
    <t>FO - DDM</t>
  </si>
  <si>
    <t>FO - Příspěvek pro OPS Mohyla Míru</t>
  </si>
  <si>
    <t>FO - ÚP neinvestiční - ZSA - SCB - mzdy</t>
  </si>
  <si>
    <t>FO - ÚP neinvestiční - ZSA - SCB - provoz</t>
  </si>
  <si>
    <t>Neinvestiční transfery zřízeným příspěvkovým organizacím</t>
  </si>
  <si>
    <t>FO - ÚP neinvestiční - ZSA - nájemné konírny</t>
  </si>
  <si>
    <t>FO - ÚP neinvestiční  ZSA-předzámčí zámku, konírny-provoz</t>
  </si>
  <si>
    <t>FO - Zámek Slavkov - Austerlitz</t>
  </si>
  <si>
    <t>FO - ZUŠ</t>
  </si>
  <si>
    <t>FO - ZŠ Komenského - jídelna</t>
  </si>
  <si>
    <t>FO - ÚP neinvestiční - ZŠ Komenského - Glitter Stars</t>
  </si>
  <si>
    <t>FO - ÚP neinvestiční -  ZŠ Komenského - IT pracovník</t>
  </si>
  <si>
    <t>FO - ZŠ Komenského - škola</t>
  </si>
  <si>
    <t>FO - ZŠ Tyršova</t>
  </si>
  <si>
    <t>FO - MŠ Zvídálek</t>
  </si>
  <si>
    <t>FO - Dopravní obslužnost</t>
  </si>
  <si>
    <t>V 3 - Životní prostředí</t>
  </si>
  <si>
    <t>ŽP - Ostatní činnost místní správy</t>
  </si>
  <si>
    <t>ŽP - Péče o krajinu</t>
  </si>
  <si>
    <t>ŽP - Péče o zeleň města</t>
  </si>
  <si>
    <t>ŽP - Biokoridor RBK 223 - technický dozor a následná péče 1 rok</t>
  </si>
  <si>
    <t>ŽP - Aleje - podíl a administrace</t>
  </si>
  <si>
    <t>ŽP - Údržba vysázených remízů a větrolamů</t>
  </si>
  <si>
    <t>ŽP - Plán odpadového hospodářství</t>
  </si>
  <si>
    <t>ŽP - Nebezpečný odpad</t>
  </si>
  <si>
    <t>ŽP - Zámecký park s alejemi - podíl a administrace</t>
  </si>
  <si>
    <t>ŽP - Plošná deratizace města</t>
  </si>
  <si>
    <t>V 2 - Stavební úřad</t>
  </si>
  <si>
    <t>SÚ - Podíl k dotaci MPZ</t>
  </si>
  <si>
    <t>SÚ - Neodkladné odstranění staveb</t>
  </si>
  <si>
    <t>SÚ - Územní studie S1c - Lokalita Dlouhé 2</t>
  </si>
  <si>
    <t>SÚ - Územní studie S1b - Lokalita Dlouhé 1</t>
  </si>
  <si>
    <t>SÚ - Územní studie S1a - Pod Vinohrady</t>
  </si>
  <si>
    <t>V 1 - Kancelář tajemníka</t>
  </si>
  <si>
    <t>KT - Řešení krizových situací a odstraňování následků</t>
  </si>
  <si>
    <t>KT - Zajištění přípravy na krizové situace</t>
  </si>
  <si>
    <t>V Nespec.</t>
  </si>
  <si>
    <t>Rezerva</t>
  </si>
  <si>
    <t>FO - ÚIP - TSMS - rozvaděč veřejného osvětlení</t>
  </si>
  <si>
    <t>FO - TSMS - úvěr - nosič nářadí</t>
  </si>
  <si>
    <t>FO - ÚNP - TSMS - revitalizace zeleně Litavská</t>
  </si>
  <si>
    <t>FO - ÚNV - TSMS - vyklizení pozemku</t>
  </si>
  <si>
    <t>FO - ÚNP - TSMS - opravy mostů</t>
  </si>
  <si>
    <t>FO - ÚNP - TSMS - ošetření stromů</t>
  </si>
  <si>
    <t xml:space="preserve">Příjmy - Technické služby města Slavkova </t>
  </si>
  <si>
    <t>Příjmy celkem</t>
  </si>
  <si>
    <t>Výdaje celkem</t>
  </si>
  <si>
    <t>SCB - mzdy</t>
  </si>
  <si>
    <t>SCB - provoz</t>
  </si>
  <si>
    <t>ÚP - ZSA - úpravy expozice</t>
  </si>
  <si>
    <t>FO - zámek úvěr WC</t>
  </si>
  <si>
    <t>Průtoková dotace - software pro předprodej vstupenek</t>
  </si>
  <si>
    <t>ÚP - ZS - A - knihovna</t>
  </si>
  <si>
    <t>ÚP - ZS -  A - Napoleonské hry</t>
  </si>
  <si>
    <t>ÚP - ZS-A - 600 let výročí</t>
  </si>
  <si>
    <t>FO - Předzámčí - nájem</t>
  </si>
  <si>
    <t>FO - Informační centrum</t>
  </si>
  <si>
    <t>FO - Předzámčí - provoz</t>
  </si>
  <si>
    <t>FO - Zámek</t>
  </si>
  <si>
    <t>Sankce expozice</t>
  </si>
  <si>
    <t>Příjmy - Zámek Slavkov - Austerlitz</t>
  </si>
  <si>
    <t>FO - ZŠ Komenského</t>
  </si>
  <si>
    <t>ÚP - ZŠ Komenského</t>
  </si>
  <si>
    <t>Příjmy - ZŠ Komenského</t>
  </si>
  <si>
    <t>Výdaje - ZŠ Tyršova</t>
  </si>
  <si>
    <t>Název org.</t>
  </si>
  <si>
    <t>F 8901 - Operace z peněž. účtů organiz. nemaj. char. příjmů a výdajů vlád. sektoru</t>
  </si>
  <si>
    <t>F 8124 - Uhrazené splátky dlouhodobých přijatých půjčených prostředků.</t>
  </si>
  <si>
    <t>Finanční odbor</t>
  </si>
  <si>
    <t>FO - Úvěr - MŠ</t>
  </si>
  <si>
    <t>FO - Úvěr -  VaK - akcie</t>
  </si>
  <si>
    <t>Úvěr VaK - budova</t>
  </si>
  <si>
    <t>Městská policie</t>
  </si>
  <si>
    <t>MP</t>
  </si>
  <si>
    <t>FO - Úvěr - Poliklinika</t>
  </si>
  <si>
    <t>FO - Úvěr - střecha zámku</t>
  </si>
  <si>
    <t>FO - Úvěr - ulice Husova</t>
  </si>
  <si>
    <t>FO - Úvěr - závazek Bonaparte</t>
  </si>
  <si>
    <t>FO - Předplacené nájemné - byty Litavská</t>
  </si>
  <si>
    <t>FO - Úvěr - Litavská</t>
  </si>
  <si>
    <t>HČ - SC Bonaparte</t>
  </si>
  <si>
    <t>Název ORJ</t>
  </si>
  <si>
    <t>Převody vlastním rozpočtovým účtům</t>
  </si>
  <si>
    <t>Přev.vl.rezerv.fondům územních rozpočtů</t>
  </si>
  <si>
    <t>Převody FKSP a sociál.fondu obcí a krajů</t>
  </si>
  <si>
    <t>Převody z rozpočtových účtů</t>
  </si>
  <si>
    <t>Převody z vlastních rezervních fondů</t>
  </si>
  <si>
    <t>Zkratka položky</t>
  </si>
  <si>
    <t>Bezpečnost a veřejný pořádek</t>
  </si>
  <si>
    <t>Různé</t>
  </si>
  <si>
    <t>Zastupitelské orgány</t>
  </si>
  <si>
    <t>Městský úřad</t>
  </si>
  <si>
    <t>Vnitřní věci</t>
  </si>
  <si>
    <t>Sociální odbor</t>
  </si>
  <si>
    <t>Investice a rozvoj</t>
  </si>
  <si>
    <t>Životní prostředí</t>
  </si>
  <si>
    <t>Stavební úřad</t>
  </si>
  <si>
    <t>Skutečnost</t>
  </si>
  <si>
    <t>Tř.</t>
  </si>
  <si>
    <t>Text (tis.Kč)</t>
  </si>
  <si>
    <t>Schv.rozp. 2016</t>
  </si>
  <si>
    <t>Plnění upraveného rozpočtu 2016</t>
  </si>
  <si>
    <t>Upr.rozp.</t>
  </si>
  <si>
    <t>Skut.</t>
  </si>
  <si>
    <t>v %</t>
  </si>
  <si>
    <t>Rozdíl</t>
  </si>
  <si>
    <t>Daňové příjmy</t>
  </si>
  <si>
    <t>Nedaňové příjmy</t>
  </si>
  <si>
    <t>Kapitálové příjmy</t>
  </si>
  <si>
    <t>Přijaté dotace</t>
  </si>
  <si>
    <t>Příjmy celkem (P)</t>
  </si>
  <si>
    <t>Běžné výdaje</t>
  </si>
  <si>
    <t>Kapitálové výdaje</t>
  </si>
  <si>
    <t>Výdaje celkem (V)</t>
  </si>
  <si>
    <t>Financování (F)</t>
  </si>
  <si>
    <t>Výsledek hospodaření (P-V)</t>
  </si>
  <si>
    <t>-</t>
  </si>
  <si>
    <t>Celkové saldo (P-V+F)</t>
  </si>
  <si>
    <t>Pol.</t>
  </si>
  <si>
    <t>Plnění v %</t>
  </si>
  <si>
    <t>Daň z příjmů FO závislá čin. a požitky</t>
  </si>
  <si>
    <t>Daň z příjmů OSVČ</t>
  </si>
  <si>
    <t>Daň z příjmů FO kapitál.výnosy</t>
  </si>
  <si>
    <t>Daň z příjmů práv.osob</t>
  </si>
  <si>
    <t>Daň z příjmů práv.osob-obce</t>
  </si>
  <si>
    <t>Odvody za odnětí půdy ZPF</t>
  </si>
  <si>
    <t>Poplatek ze psů</t>
  </si>
  <si>
    <t>Popl. za už.veř.prostranství</t>
  </si>
  <si>
    <t>Odvod z loterií a her kromě VHP</t>
  </si>
  <si>
    <t>Příjmy za ZOZ - řidičáky</t>
  </si>
  <si>
    <t>Odvod z VHP</t>
  </si>
  <si>
    <t>Daň z nemovitých věcí</t>
  </si>
  <si>
    <t>Daňové příjmy celkem</t>
  </si>
  <si>
    <t>Příjmy z poskyt. služeb a výrobků</t>
  </si>
  <si>
    <t>Odvody PO</t>
  </si>
  <si>
    <t>Sankční platby přijaté od jin.subj.</t>
  </si>
  <si>
    <t>Ost. přijaté vratky transf.</t>
  </si>
  <si>
    <t>Příjmy za dobýv.prostor a vydob.nerosty</t>
  </si>
  <si>
    <t>Splátky půjč.prostř. od obyvatelstva</t>
  </si>
  <si>
    <t>Nedaňové příjmy celkem</t>
  </si>
  <si>
    <t>Kapitálové příjmy celkem</t>
  </si>
  <si>
    <t>Neinv.přij. tran. z všeob.pokl.správy SR</t>
  </si>
  <si>
    <t>Neinv.přij. trf. ze SR - souhrn.dot.vzt.</t>
  </si>
  <si>
    <t>Ostatní neinv. přijaté transf. ze SR</t>
  </si>
  <si>
    <t>Převody z vlastních fondů hosp.čin.</t>
  </si>
  <si>
    <t>Neinv.transf.od mezinár. Institucí</t>
  </si>
  <si>
    <t>Ostatní inv.přijaté transfery ze SR</t>
  </si>
  <si>
    <t>Přijaté dotace celkem</t>
  </si>
  <si>
    <t>Daň z příjmů právnických osob</t>
  </si>
  <si>
    <t>Daň z příjmů fyzických osob ze závislé činnosti a funkč. požitků</t>
  </si>
  <si>
    <t>Daň z příjmů fyzických osob ze samostatné výdělečné činnosti</t>
  </si>
  <si>
    <t>Daň z příjmů fyzických osob z kapitálových výnosů</t>
  </si>
  <si>
    <t>Daň z přidané hodnoty</t>
  </si>
  <si>
    <t>Sdílené daně celkem</t>
  </si>
  <si>
    <t>Daň z příjmů právnických osob za obce</t>
  </si>
  <si>
    <t>Místní poplatky</t>
  </si>
  <si>
    <t>Odvod z výherních hracích přístrojů</t>
  </si>
  <si>
    <t xml:space="preserve">Ostatní </t>
  </si>
  <si>
    <t>Plnění běžných výdajů podle oddílů rozpočtové skladby</t>
  </si>
  <si>
    <t xml:space="preserve">Plnění běžných výdajů za organizační jednotky </t>
  </si>
  <si>
    <t>Plnění kapitálových výdajů</t>
  </si>
  <si>
    <t>Oddíl</t>
  </si>
  <si>
    <t>Zemědělství, lesní hosp. a rybářství</t>
  </si>
  <si>
    <t>Doprava</t>
  </si>
  <si>
    <t>Vodní hospodářství</t>
  </si>
  <si>
    <t>Vzdělávání</t>
  </si>
  <si>
    <t>Kultura, církve a sdělovací prostředky</t>
  </si>
  <si>
    <t>Tělovýchova a zájmová činnost</t>
  </si>
  <si>
    <t>Bydlení, komunál.služby a územ.rozvoj</t>
  </si>
  <si>
    <t>Ochrana životního prostředí</t>
  </si>
  <si>
    <t>Sociál.služ.v sociál.zabezp.a polit.zam.</t>
  </si>
  <si>
    <t>Civilní připravenost na krizové stavy</t>
  </si>
  <si>
    <t>Požární ochrana a integr.záchran.systém</t>
  </si>
  <si>
    <t>Státní moc, stát.správa a územní samosp.</t>
  </si>
  <si>
    <t>Jiné veřejné služby a činnosti</t>
  </si>
  <si>
    <t>Finanční operace</t>
  </si>
  <si>
    <t>Ostatní činnosti</t>
  </si>
  <si>
    <t>Běžné výdaje celkem</t>
  </si>
  <si>
    <t>Orj.</t>
  </si>
  <si>
    <t>Kancelář tajemníka</t>
  </si>
  <si>
    <t>Odbor dopravy</t>
  </si>
  <si>
    <t>Ost. nákup dlouhodob. nehmot. majetku</t>
  </si>
  <si>
    <t>Ost.inv.dot.veř.rozpočtům územní úrovně</t>
  </si>
  <si>
    <t>Investiční transfery zřízeným PO</t>
  </si>
  <si>
    <t>Kapitálové výdaje celkem</t>
  </si>
  <si>
    <t>Výše změn 2016 (1-12)</t>
  </si>
  <si>
    <t>Upravený rozpočet 2016 (1-12)</t>
  </si>
  <si>
    <t>Skutečnost 2016 (1-12)</t>
  </si>
  <si>
    <t>Skutečnost-Upravený r. 2016 (1-12)</t>
  </si>
  <si>
    <t>Skutečnost / Upravený r. 2016 (1-12)</t>
  </si>
  <si>
    <t>Kursové rozdíly v příjmech</t>
  </si>
  <si>
    <t>V 15</t>
  </si>
  <si>
    <t>V 14</t>
  </si>
  <si>
    <t>V 13</t>
  </si>
  <si>
    <t>V 11</t>
  </si>
  <si>
    <t>V 10</t>
  </si>
  <si>
    <t>V 9</t>
  </si>
  <si>
    <t>V 8</t>
  </si>
  <si>
    <t>V 7</t>
  </si>
  <si>
    <t>V 5</t>
  </si>
  <si>
    <t>V 4</t>
  </si>
  <si>
    <t>V 3</t>
  </si>
  <si>
    <t>V 2</t>
  </si>
  <si>
    <t>V 1</t>
  </si>
  <si>
    <t>RS 2016</t>
  </si>
  <si>
    <t>RUV 2016 (1-12)</t>
  </si>
  <si>
    <t>RU 2016 (1-12)</t>
  </si>
  <si>
    <t>Úč 2016 (1-12)</t>
  </si>
  <si>
    <t>Úč 2016 (1-12)-RU 2016 (1-12)</t>
  </si>
  <si>
    <t>Úč 2016 (1-12)/RU 2016 (1-12)</t>
  </si>
  <si>
    <t>ÚP - ZS-A - Příběhy barokní krajiny</t>
  </si>
  <si>
    <t>F 8115 - Změna stavu krátkodobých prostř. na bank. účtech</t>
  </si>
  <si>
    <t xml:space="preserve">F </t>
  </si>
  <si>
    <t>Schválený rozpočet</t>
  </si>
  <si>
    <t>Celkem</t>
  </si>
  <si>
    <t>Zůstatek na vybraných bankovních účtech k 31.12.2016 (Kč)</t>
  </si>
  <si>
    <t>SU</t>
  </si>
  <si>
    <t>AU</t>
  </si>
  <si>
    <t>Název</t>
  </si>
  <si>
    <t>Zůstatek</t>
  </si>
  <si>
    <t>0016</t>
  </si>
  <si>
    <t>ČS - Úvěrový účet</t>
  </si>
  <si>
    <t>0080</t>
  </si>
  <si>
    <t>Napoleonská expozice</t>
  </si>
  <si>
    <t>0082</t>
  </si>
  <si>
    <t>Marketing a propagace</t>
  </si>
  <si>
    <t>0100</t>
  </si>
  <si>
    <t>ČNB</t>
  </si>
  <si>
    <t>0400</t>
  </si>
  <si>
    <t>Základní běžný účet ÚSC</t>
  </si>
  <si>
    <t>0600</t>
  </si>
  <si>
    <t>Příjmový účet</t>
  </si>
  <si>
    <t>0800</t>
  </si>
  <si>
    <t>Výdajový účet</t>
  </si>
  <si>
    <t>FKSP</t>
  </si>
  <si>
    <t>0120</t>
  </si>
  <si>
    <t>Fond rozvoje bydlení</t>
  </si>
  <si>
    <t>0140</t>
  </si>
  <si>
    <t>Fond rozvoje rezerv</t>
  </si>
  <si>
    <t>0160</t>
  </si>
  <si>
    <t>Fond bydlení</t>
  </si>
  <si>
    <t>Běžné účty fondů</t>
  </si>
  <si>
    <t>Celkem účty hlavní činnosti</t>
  </si>
  <si>
    <t>0010</t>
  </si>
  <si>
    <t>VHČ - Běžný účet</t>
  </si>
  <si>
    <t>0011</t>
  </si>
  <si>
    <t>VHČ - Komerční banka</t>
  </si>
  <si>
    <t>0014</t>
  </si>
  <si>
    <t>VHČ - Účet poliklinika</t>
  </si>
  <si>
    <t>0015</t>
  </si>
  <si>
    <t>Celkem běžné účty VHČ</t>
  </si>
  <si>
    <t>0040</t>
  </si>
  <si>
    <t>Depozitní účet</t>
  </si>
  <si>
    <t>Sdružené prostředky</t>
  </si>
  <si>
    <t>0820</t>
  </si>
  <si>
    <t>VHČ - Fond BTH</t>
  </si>
  <si>
    <t>Celkem jiné běžné účty</t>
  </si>
  <si>
    <t>CELKEM</t>
  </si>
  <si>
    <t>Tvorba a použití fondů (Kč)</t>
  </si>
  <si>
    <t>Text</t>
  </si>
  <si>
    <t>Počáteční stav k 1.1.2016</t>
  </si>
  <si>
    <t>Tvorba</t>
  </si>
  <si>
    <t>Použití</t>
  </si>
  <si>
    <t>Zůstatek k 31.12.2016</t>
  </si>
  <si>
    <t>Fond kulturních a sociálních potřeb</t>
  </si>
  <si>
    <t xml:space="preserve">    převod z rozpočtových účtů</t>
  </si>
  <si>
    <t>Celkem fond rozvoje rezerv**</t>
  </si>
  <si>
    <t>Fond  bydlení*</t>
  </si>
  <si>
    <t>Fondy celkem</t>
  </si>
  <si>
    <t>*z fondu bydlení byla hrazena projektová dokumentace na zateplení DPS ve výši 277 000,00 Kč</t>
  </si>
  <si>
    <t>* připsaný úrok ve výši 4 933,01 Kč</t>
  </si>
  <si>
    <t>Přehled vybraných položek majetku a závazků k 31.12.2016 (Kč)</t>
  </si>
  <si>
    <t>Minulé období</t>
  </si>
  <si>
    <t>Běžné období</t>
  </si>
  <si>
    <t xml:space="preserve">Stav k 31. 12. 2015 </t>
  </si>
  <si>
    <t>Stav k 31. 12. 2016</t>
  </si>
  <si>
    <t>2016/2015</t>
  </si>
  <si>
    <t>Aktiva celkem</t>
  </si>
  <si>
    <t>Dlouhodobý nehmotný majetek</t>
  </si>
  <si>
    <t>Dlouhodobý hmotný majetek</t>
  </si>
  <si>
    <t>Dlouhodobý finanční majetek</t>
  </si>
  <si>
    <t>Dlouhodobé pohledávky</t>
  </si>
  <si>
    <t>Krátkodobý finanční majetek</t>
  </si>
  <si>
    <t>Pasiva celkem</t>
  </si>
  <si>
    <t>Jmění účetní jednotky</t>
  </si>
  <si>
    <t>Fondy účetní jednotky</t>
  </si>
  <si>
    <t>Výsledek hospodaření</t>
  </si>
  <si>
    <t>Rezervy</t>
  </si>
  <si>
    <t>Dlouhodobé závazky</t>
  </si>
  <si>
    <t>Rozdíl aktiva - pasiva</t>
  </si>
  <si>
    <t>Úvěry 2016 (Kč)</t>
  </si>
  <si>
    <t>Jistina</t>
  </si>
  <si>
    <t xml:space="preserve">Termín </t>
  </si>
  <si>
    <t>k 31.3.2016</t>
  </si>
  <si>
    <t>k 30.6.2016</t>
  </si>
  <si>
    <t>k 30.9.2016</t>
  </si>
  <si>
    <t xml:space="preserve"> k 31.12.2016</t>
  </si>
  <si>
    <t>Úvěry</t>
  </si>
  <si>
    <t>původní</t>
  </si>
  <si>
    <t>splacení</t>
  </si>
  <si>
    <t>splátky</t>
  </si>
  <si>
    <t>zůstatek</t>
  </si>
  <si>
    <t xml:space="preserve">splátky </t>
  </si>
  <si>
    <t>Husova</t>
  </si>
  <si>
    <t>4.16</t>
  </si>
  <si>
    <t>Litavská</t>
  </si>
  <si>
    <t>10.17</t>
  </si>
  <si>
    <t>Poliklinika</t>
  </si>
  <si>
    <t>8.18</t>
  </si>
  <si>
    <t>Střechy zámku</t>
  </si>
  <si>
    <t>11.17</t>
  </si>
  <si>
    <t>VaK</t>
  </si>
  <si>
    <t>9.21</t>
  </si>
  <si>
    <t>Mateřská škola</t>
  </si>
  <si>
    <t>8.30</t>
  </si>
  <si>
    <t>SBC - nemovitost</t>
  </si>
  <si>
    <t>5.24</t>
  </si>
  <si>
    <t>SBC - závazek</t>
  </si>
  <si>
    <t>6.23</t>
  </si>
  <si>
    <t>TSMS - nová budova</t>
  </si>
  <si>
    <t>12.25</t>
  </si>
  <si>
    <t>Dotace (Kč)</t>
  </si>
  <si>
    <t>Vratky (Kč)</t>
  </si>
  <si>
    <t>UZ</t>
  </si>
  <si>
    <t>Položka</t>
  </si>
  <si>
    <t>Volby</t>
  </si>
  <si>
    <t>Pěstounská péče</t>
  </si>
  <si>
    <t>SPOD</t>
  </si>
  <si>
    <t>Asistent městské policie</t>
  </si>
  <si>
    <t>Otevřené transparentní město</t>
  </si>
  <si>
    <t>Pomoc v hmotné nouzi</t>
  </si>
  <si>
    <t>Výdaje na JSDH</t>
  </si>
  <si>
    <t>Výsadba zpevňujících dřevin</t>
  </si>
  <si>
    <t>Lesní hospodář</t>
  </si>
  <si>
    <t>MAP</t>
  </si>
  <si>
    <t xml:space="preserve">ZS-A knihovna </t>
  </si>
  <si>
    <t>ŘKF - Městská památková zóna</t>
  </si>
  <si>
    <t>Zprac. osnov podle les. z.</t>
  </si>
  <si>
    <t>Atletický stadion - investiční</t>
  </si>
  <si>
    <t>Dotace EU</t>
  </si>
  <si>
    <t>Celkem SR</t>
  </si>
  <si>
    <t>Celkem EU</t>
  </si>
  <si>
    <t xml:space="preserve">Dotace od obcí  2016 </t>
  </si>
  <si>
    <t>Dotace od obcí za  2016</t>
  </si>
  <si>
    <t>Dotace od JMK  2016 (Kč)</t>
  </si>
  <si>
    <t>Neinvestiční - položka 4122</t>
  </si>
  <si>
    <t>Dny Slavkova</t>
  </si>
  <si>
    <t>ZS-A - pořízení softwaru pro předprodej vstupenek</t>
  </si>
  <si>
    <t>JSDH - pořízení techniky a věcných prostředků</t>
  </si>
  <si>
    <t>ZS-A  "Napoleonské hry 2016"</t>
  </si>
  <si>
    <t>"Oprava kapličky Zlatá Hora"</t>
  </si>
  <si>
    <t>Vzpomínkové akce 2016</t>
  </si>
  <si>
    <t>ZS-A "Příběhy barokní krajiny"</t>
  </si>
  <si>
    <t>Neinvestiční celkem</t>
  </si>
  <si>
    <t>Investiční - položka 4222</t>
  </si>
  <si>
    <t>JSDH - přenosná požární stříkačka</t>
  </si>
  <si>
    <t>"Rekonstrukce atletického stadionu"</t>
  </si>
  <si>
    <t>Investiční celkem</t>
  </si>
  <si>
    <t>Celkem dotace JMK</t>
  </si>
  <si>
    <t>Vedlejší hospodářská činnost  2016 (Kč)</t>
  </si>
  <si>
    <t>Popis</t>
  </si>
  <si>
    <t>Výnosy</t>
  </si>
  <si>
    <t>Náklady</t>
  </si>
  <si>
    <t>Výsledek hosp.</t>
  </si>
  <si>
    <t>Bytové prostory</t>
  </si>
  <si>
    <t>Nebytové prostory</t>
  </si>
  <si>
    <t>SC Bonaparte</t>
  </si>
  <si>
    <t>Správa bytového a tepelného hospodářství</t>
  </si>
  <si>
    <t>Tepelné hospodářství</t>
  </si>
  <si>
    <t>Bytového a nebytového hospodářství</t>
  </si>
  <si>
    <t>Kotelna Zlatá Hora</t>
  </si>
  <si>
    <t>Kotelna Nádražní</t>
  </si>
  <si>
    <t>Kotelna DPS Polní</t>
  </si>
  <si>
    <t>Kotelna Poliklinika</t>
  </si>
  <si>
    <t>Ostatní</t>
  </si>
  <si>
    <t xml:space="preserve"> PO školské - Rozbory hospodaření  2016  - zkrácená verze (Kč)</t>
  </si>
  <si>
    <t xml:space="preserve">Upravený rozpočet </t>
  </si>
  <si>
    <t xml:space="preserve">Skutečnost </t>
  </si>
  <si>
    <t>%UR</t>
  </si>
  <si>
    <t>Základní škola Komenského</t>
  </si>
  <si>
    <t>Výnosy  HČ</t>
  </si>
  <si>
    <t>Výnosy DČ</t>
  </si>
  <si>
    <t>Výdaje HČ</t>
  </si>
  <si>
    <t>Výdaje DČ</t>
  </si>
  <si>
    <t>Hospodářský výsledek HČ</t>
  </si>
  <si>
    <t>Hospodářský výsledek DČ</t>
  </si>
  <si>
    <t xml:space="preserve">Příděl do fondů: </t>
  </si>
  <si>
    <t>Převod do rezervního fondu</t>
  </si>
  <si>
    <t>Základní škola Tyršova</t>
  </si>
  <si>
    <t>Výnosy HČ</t>
  </si>
  <si>
    <t>Mateřská škola Zvídálek</t>
  </si>
  <si>
    <t>Základní umělecká škola</t>
  </si>
  <si>
    <t>Převod do fondu odměn</t>
  </si>
  <si>
    <t>Dům dětí a mládeže</t>
  </si>
  <si>
    <t>Rozbory hospodaření 2016  - TSMS, ZS-A (Kč) - zkrácená verze</t>
  </si>
  <si>
    <t xml:space="preserve">Schválený rozpočet </t>
  </si>
  <si>
    <t>Technické služby města Slavkov u Brna</t>
  </si>
  <si>
    <t>Výnosy VČ</t>
  </si>
  <si>
    <t>Náklady HČ</t>
  </si>
  <si>
    <t>Náklady VČ</t>
  </si>
  <si>
    <t>Hospodářský výsledek VČ</t>
  </si>
  <si>
    <t>Zámek Slavkov - Austerlitz</t>
  </si>
  <si>
    <t>Výnosy celkem</t>
  </si>
  <si>
    <t>Náklady celkem</t>
  </si>
  <si>
    <t>Porovnání daňových příjmů leden - září za roky 2013 - 2016</t>
  </si>
  <si>
    <t>č.účtu</t>
  </si>
  <si>
    <t>odbor</t>
  </si>
  <si>
    <t>název</t>
  </si>
  <si>
    <t>zůstatek k</t>
  </si>
  <si>
    <t>přírůstek</t>
  </si>
  <si>
    <t>úbytky</t>
  </si>
  <si>
    <t xml:space="preserve">315 0039 </t>
  </si>
  <si>
    <t>FO</t>
  </si>
  <si>
    <t>315 0040</t>
  </si>
  <si>
    <t>Poplatek za svoz TKO</t>
  </si>
  <si>
    <t>315 0025</t>
  </si>
  <si>
    <t>315 0051</t>
  </si>
  <si>
    <t>ŽP</t>
  </si>
  <si>
    <t>315 0050</t>
  </si>
  <si>
    <t>SÚ</t>
  </si>
  <si>
    <t>315 0027</t>
  </si>
  <si>
    <t>ŽÚ</t>
  </si>
  <si>
    <t>315 0049</t>
  </si>
  <si>
    <t>VV</t>
  </si>
  <si>
    <t>315 0002</t>
  </si>
  <si>
    <t>DSH</t>
  </si>
  <si>
    <t>315 0003</t>
  </si>
  <si>
    <t>315 0004</t>
  </si>
  <si>
    <t xml:space="preserve">CELKEM </t>
  </si>
  <si>
    <t>CELKEM POHLEDÁVKY</t>
  </si>
  <si>
    <t>Celkem FO</t>
  </si>
  <si>
    <t>Celkem ŽP</t>
  </si>
  <si>
    <t>Pokuty</t>
  </si>
  <si>
    <t>Celkem SÚ</t>
  </si>
  <si>
    <t>Celkem ŽÚ</t>
  </si>
  <si>
    <t>Celkem VV</t>
  </si>
  <si>
    <t>Pokuty - vážení</t>
  </si>
  <si>
    <t>Celkem DSH</t>
  </si>
  <si>
    <t>Vývoj stavu pohledávek HČ města Slavkov u Brna 2016 (Kč)</t>
  </si>
  <si>
    <t>MAP - Platy zaměstnanců v pracovním poměru</t>
  </si>
  <si>
    <t>MAP - Ostatní osobní výdaje</t>
  </si>
  <si>
    <t>MAP - Povinné pojistné na sociál. zabezp. a příspěvek na stát. politiku zaměst.</t>
  </si>
  <si>
    <t>MAP - Povinné pojistné na veřejné zdravotní pojištění</t>
  </si>
  <si>
    <t>MAP - Povinné pojistné na úrazové pojištění</t>
  </si>
  <si>
    <t>MAP - Nákup ostatních služeb</t>
  </si>
  <si>
    <t>MAP - Cestovné (tuzemské i zahraniční)</t>
  </si>
  <si>
    <t>Základní běžný účet ÚSC*</t>
  </si>
  <si>
    <t>* Komentář:</t>
  </si>
  <si>
    <t>ZBÚ - zůstatek 2016</t>
  </si>
  <si>
    <t>Pokrytí schodkového rozpočtu 2016</t>
  </si>
  <si>
    <t>Použitelný zůstatek 2017</t>
  </si>
  <si>
    <t>Krátkodobé pohledávky*</t>
  </si>
  <si>
    <t>Krátkodobé závazky*</t>
  </si>
  <si>
    <t>splátka/měs.</t>
  </si>
  <si>
    <t xml:space="preserve">Pokuty - Městská policie </t>
  </si>
  <si>
    <t xml:space="preserve">Pokuta  </t>
  </si>
  <si>
    <t xml:space="preserve">Pokuty </t>
  </si>
  <si>
    <t xml:space="preserve">Převod do rezervního fondu </t>
  </si>
  <si>
    <t>Schválený plán</t>
  </si>
  <si>
    <t>Plnění v Kč</t>
  </si>
  <si>
    <t>Nájmy</t>
  </si>
  <si>
    <t>Prodej tepla</t>
  </si>
  <si>
    <t>Ostatní materiál</t>
  </si>
  <si>
    <t xml:space="preserve">Spotřeba plynu  </t>
  </si>
  <si>
    <t>Spotřeba elektrické energie</t>
  </si>
  <si>
    <t>Spotřeba vody</t>
  </si>
  <si>
    <t>Poměrná část nákladů na cejchování vodoměrů</t>
  </si>
  <si>
    <t>Cestovné</t>
  </si>
  <si>
    <t>Školení</t>
  </si>
  <si>
    <t xml:space="preserve">Revize </t>
  </si>
  <si>
    <t>Ostatní služby</t>
  </si>
  <si>
    <t>Hrubé mzdy</t>
  </si>
  <si>
    <t>Sociální pojištění hrazené organizací</t>
  </si>
  <si>
    <t>Zdravotní pojištění hrazené organizací</t>
  </si>
  <si>
    <t>Pojištění odpovědnosti</t>
  </si>
  <si>
    <t>Stravné</t>
  </si>
  <si>
    <t>Odvod do FKSP</t>
  </si>
  <si>
    <t>Poplatek za znečištění ovzduší</t>
  </si>
  <si>
    <t>Kolkové známky</t>
  </si>
  <si>
    <t>Daň z převodu nemovitostí</t>
  </si>
  <si>
    <t>Poplatky z úvěrových účtů</t>
  </si>
  <si>
    <t>Pojištění - budovy, kotelny, auto BTH</t>
  </si>
  <si>
    <t>Odpisy majetku</t>
  </si>
  <si>
    <t>Tvorba a zúčtování opravných položek</t>
  </si>
  <si>
    <t>DDHM</t>
  </si>
  <si>
    <t>Úroky z úvěrů</t>
  </si>
  <si>
    <t>Plnění plánu vedlejší hospodářské činnosti IV. čtvrtletí 2016</t>
  </si>
  <si>
    <t>Byty 391</t>
  </si>
  <si>
    <t>Úroky z úvěru – Litavská I,II</t>
  </si>
  <si>
    <t>Pojištění domů</t>
  </si>
  <si>
    <t>Nebytové prostory 392</t>
  </si>
  <si>
    <t>SC Bonaparte 392126</t>
  </si>
  <si>
    <t>Spotřeba plynu</t>
  </si>
  <si>
    <t>Poplatky banky za vedení úvěrového účtu</t>
  </si>
  <si>
    <t>Pojištění budovy</t>
  </si>
  <si>
    <t>Úroky z úvěru</t>
  </si>
  <si>
    <t>Správa bytového a tepelného hospodářství 3700</t>
  </si>
  <si>
    <t>Auto BTH - pohonné hmoty</t>
  </si>
  <si>
    <t>Auta BTH - materiál</t>
  </si>
  <si>
    <t>Poštovné</t>
  </si>
  <si>
    <t>Auto BTH - ostatní služby</t>
  </si>
  <si>
    <t>Poplatky bance</t>
  </si>
  <si>
    <t>Auto BTH - pojištění</t>
  </si>
  <si>
    <t>Auto BTH - odpisy</t>
  </si>
  <si>
    <t>Pojištění na rozúčtování</t>
  </si>
  <si>
    <t>Správa tepelného hospodářství 3800</t>
  </si>
  <si>
    <t>Správa bytového hospodářství 3900</t>
  </si>
  <si>
    <t>Kotelna Zlatá Hora 3801</t>
  </si>
  <si>
    <t>Pojištění kotelny</t>
  </si>
  <si>
    <t>Kotelna Nádražní 3802</t>
  </si>
  <si>
    <t>Kotelna DPS Polní 3803</t>
  </si>
  <si>
    <t>Kotelna Poliklinika 3804</t>
  </si>
  <si>
    <t>Budova Poliklinika 390</t>
  </si>
  <si>
    <t xml:space="preserve">Úroky z úvěru  </t>
  </si>
  <si>
    <t>Náklady z drobného dlouhodobého majetku</t>
  </si>
  <si>
    <t>Pozemky 393</t>
  </si>
  <si>
    <t>Ostatní služby – geom. zaměření</t>
  </si>
  <si>
    <t>Ostatní náklady</t>
  </si>
  <si>
    <t>Bytových prostor</t>
  </si>
  <si>
    <t>Nebytových prostor</t>
  </si>
  <si>
    <t>Pozemků</t>
  </si>
  <si>
    <t>Polikliniky</t>
  </si>
  <si>
    <t>Nájem na koupališti</t>
  </si>
  <si>
    <t>Plochy</t>
  </si>
  <si>
    <t>Hrobových míst</t>
  </si>
  <si>
    <t>Prodej pozemků</t>
  </si>
  <si>
    <t>Úroky z běžných účtů</t>
  </si>
  <si>
    <t>Hlášení rozhlasem</t>
  </si>
  <si>
    <t>Prodej knih</t>
  </si>
  <si>
    <t>Ostatní výnosy</t>
  </si>
  <si>
    <t>Výsledek hospodaření před zdaněním</t>
  </si>
  <si>
    <t>Grafické znázornění stavu pohledávek k 30.12.2016</t>
  </si>
  <si>
    <t xml:space="preserve">Pohledávky  </t>
  </si>
  <si>
    <t>Před splatností</t>
  </si>
  <si>
    <t>Po splatnosti</t>
  </si>
  <si>
    <t>30-90 dní</t>
  </si>
  <si>
    <t>90-360 dní</t>
  </si>
  <si>
    <t>více jak 360 dní</t>
  </si>
  <si>
    <t>Byty</t>
  </si>
  <si>
    <t>Teplo</t>
  </si>
  <si>
    <t>Správa</t>
  </si>
  <si>
    <t>Výnosy a náklady VHČ celkem (Kč)</t>
  </si>
  <si>
    <t xml:space="preserve">Plnění </t>
  </si>
  <si>
    <t>Převod výsledku hospodaření 2015</t>
  </si>
  <si>
    <t>Poplatky z účtu</t>
  </si>
  <si>
    <t>Odvod do FRR - pozemky</t>
  </si>
  <si>
    <t>Tvorba a použití fondu BTH (Kč)</t>
  </si>
  <si>
    <t xml:space="preserve">Fond bytového a tepelného hospodářství </t>
  </si>
  <si>
    <t xml:space="preserve">Úroky z účtu </t>
  </si>
  <si>
    <t>Odvod HČ - splátky jistin úvěrů</t>
  </si>
  <si>
    <t>Celkem fond BTH</t>
  </si>
  <si>
    <t>Místní poplatek ze psů</t>
  </si>
  <si>
    <t>Pohledávky k 31.12.2016 (Kč)</t>
  </si>
  <si>
    <t>Účel</t>
  </si>
  <si>
    <t xml:space="preserve"> Pr. s mládeží</t>
  </si>
  <si>
    <t xml:space="preserve">Dotace </t>
  </si>
  <si>
    <t>MK Austerlitz</t>
  </si>
  <si>
    <t>Na pořádání závodů fechtlů</t>
  </si>
  <si>
    <t>Moravský rybářský svaz, o. s. MO</t>
  </si>
  <si>
    <t>Rekonstrukce klubovny, rybářský kroužek</t>
  </si>
  <si>
    <t>Základní organizace Českého zahrádkářského svazu</t>
  </si>
  <si>
    <t>Oblastní výstava ovoce a zeleniny, Rozkvetlý Slavkov</t>
  </si>
  <si>
    <t>Myslivecké sdružení Slavkov u Brna</t>
  </si>
  <si>
    <t>Provoz, oprava podlahy</t>
  </si>
  <si>
    <t>Základní organizace Českého svazu chovatelů</t>
  </si>
  <si>
    <t>Výstava drobných zvířat</t>
  </si>
  <si>
    <t>Junák - svaz skautů a skautek ČR</t>
  </si>
  <si>
    <t xml:space="preserve">Oprava podlahy a stěny skladu, činnost dětských oddílů </t>
  </si>
  <si>
    <t>SK Beachvolleyball</t>
  </si>
  <si>
    <t xml:space="preserve">Oprava druhé části tribuny, oprava klubovny </t>
  </si>
  <si>
    <t>Tennis club Austerlitz</t>
  </si>
  <si>
    <t>Podpora sportovní činnosti mládeže</t>
  </si>
  <si>
    <t>Austerlitz Adventure</t>
  </si>
  <si>
    <t>Slavkovský devítiboj, triatlon a lampionový průvod</t>
  </si>
  <si>
    <t>Římskokatolická farnost</t>
  </si>
  <si>
    <t>Provozní náklady farnosti, tábor - horolezecké vybavení, kroužek - nájmy tělocvičny</t>
  </si>
  <si>
    <t>Slavkovské króžek</t>
  </si>
  <si>
    <t>Svatourbanské hody</t>
  </si>
  <si>
    <t>Golf invest Austerlitz, a.s.</t>
  </si>
  <si>
    <t>Pořízení golfového vybavení pro trénink dětí</t>
  </si>
  <si>
    <t>Moravská hasičská jednota, has. Sbor Slavkov u Brna</t>
  </si>
  <si>
    <t>Činnost Klubu mladých hasičů</t>
  </si>
  <si>
    <t xml:space="preserve">Kolektiv žen </t>
  </si>
  <si>
    <t>"Babské hody"</t>
  </si>
  <si>
    <t>PC Austerlitz</t>
  </si>
  <si>
    <t>GP Austerlitz 2016</t>
  </si>
  <si>
    <t>Ivan Křivánek</t>
  </si>
  <si>
    <t>Propagace města - exhib. jízdách na dřevěném kole</t>
  </si>
  <si>
    <t>Malé korálky, komunitní centum Korálky</t>
  </si>
  <si>
    <t>Pořádání akcí pro děti, lůžkoviny, lehátka, povlečení</t>
  </si>
  <si>
    <t>Atletika Slavkov</t>
  </si>
  <si>
    <t>Letní atletické soustředění</t>
  </si>
  <si>
    <t>SK FBC Slavkov u Brna</t>
  </si>
  <si>
    <t>Tréninkové vybavení a dresy, práce s mládeží</t>
  </si>
  <si>
    <t>FIDES BRNO</t>
  </si>
  <si>
    <t>Slavkovská hodinovka, Letní slavkovská liga</t>
  </si>
  <si>
    <t>Svaz diabetiků ČR, územní organizace Slavkov u Brna</t>
  </si>
  <si>
    <t>Zdravotně-výchovná činnost, pohybové aktivity…</t>
  </si>
  <si>
    <t>Sportovní klub SK Slavkov u Brna</t>
  </si>
  <si>
    <t>Sportovní činnost, práce s mládeží</t>
  </si>
  <si>
    <t>Karol Frydrych</t>
  </si>
  <si>
    <t>Koncertní činnost Collegium musicale bonum</t>
  </si>
  <si>
    <t>Jitka Kalášková</t>
  </si>
  <si>
    <t>Vrcholové závodní plavání</t>
  </si>
  <si>
    <t>Mgr. Eva Kosíková</t>
  </si>
  <si>
    <t xml:space="preserve">Účast - Evropský pohár, MS, ME... </t>
  </si>
  <si>
    <t>Glitter Stars z. s.</t>
  </si>
  <si>
    <t>Nájem tělocvičen, startovné, dresy</t>
  </si>
  <si>
    <t>Tělocvičná jednota Sokol Slavkov u Brna</t>
  </si>
  <si>
    <t>Práce s mládeží</t>
  </si>
  <si>
    <t>ELEKTRO - PEGAS s.r.o.</t>
  </si>
  <si>
    <t>Rozšíření vybavení kroužku mladých elektrotechniků</t>
  </si>
  <si>
    <t>Divadelní spolek Slavkov u Brna</t>
  </si>
  <si>
    <t>Pořízení audiotechniky pro spolek</t>
  </si>
  <si>
    <t>Přehled poskytnutých dotací v roce 2016  městem Slavkov u Brna (Kč)</t>
  </si>
  <si>
    <t>Hospodářský výsledek před zdaněním (Výnosy - náklady)</t>
  </si>
  <si>
    <t xml:space="preserve">Daň z příjmů právnických osob </t>
  </si>
  <si>
    <t>Hospodářský výsledek po zdanění*</t>
  </si>
  <si>
    <t>Administrace veř. zakázky na "Dodávka tepla do kotelny ZHů</t>
  </si>
  <si>
    <t>Přijaté dotace  2016 ze SR, SF, RR a EU</t>
  </si>
  <si>
    <t>*Komentář:  účet 388 - dohadné účty aktivní (krátkodobé pohledávky), 374 - krátkodobé přijaté zálohy na transfery (krátkodobé závazky)-  nevypořádané dotace 2016 ve výši 24 902 942,18 Kč (stadion 21 050 000,00 Kč )</t>
  </si>
  <si>
    <t>*Komentář: Převod hospodářského výsledku po zdanění do fondu BTH byl schválen ZM dne 20.3.2017 na 16. zasedání ZM</t>
  </si>
  <si>
    <t>Komentář: schválení účetní závěrky, hospodářského výsledku, příděl do fondů dne 3.4.2017, radou města na 79. schůzi</t>
  </si>
  <si>
    <t>Fond  rezerv a rozvoje</t>
  </si>
  <si>
    <t xml:space="preserve">    převody vlastním rozpočtovým účtům</t>
  </si>
  <si>
    <t>** z fondu rezerv a rozvoje byly použity prostředky na výkup pozemků ve výši 750 000,00 Kč</t>
  </si>
  <si>
    <t>Rekapitulace hospodaření - rok  2016</t>
  </si>
  <si>
    <t xml:space="preserve">nerozdělené </t>
  </si>
  <si>
    <r>
      <t xml:space="preserve">       </t>
    </r>
    <r>
      <rPr>
        <b/>
        <sz val="11"/>
        <color theme="1"/>
        <rFont val="Calibri"/>
        <family val="2"/>
        <charset val="238"/>
        <scheme val="minor"/>
      </rPr>
      <t>(Kč)</t>
    </r>
  </si>
  <si>
    <t>upravený rozpočet</t>
  </si>
  <si>
    <t>skutečnost</t>
  </si>
  <si>
    <t>výdaje - zbývá čerpat / příjmy - překročeno</t>
  </si>
  <si>
    <t>Nespecifikované rezervy - kompostárna</t>
  </si>
  <si>
    <t>Vratky veřej. rozp. ústř. úrov. - ZŠ</t>
  </si>
  <si>
    <t>Výdaje z finančního vypořádání minulých let - SPOD</t>
  </si>
  <si>
    <t>Výdaje z finančního vypořádání minulých let - JMK hasičská stanice</t>
  </si>
  <si>
    <t>KT - Drobný hmotný dlouhodobý majetek</t>
  </si>
  <si>
    <t>KT - Nákup ostatních služeb</t>
  </si>
  <si>
    <t>SÚ - MPZ - Nákup ostatních služeb</t>
  </si>
  <si>
    <t>ŽP - Drobný hmotný dlouhodobý majetek</t>
  </si>
  <si>
    <t>FO - ÚP neinvestiční ZS-A - Informační centrum</t>
  </si>
  <si>
    <t>FO - ÚP neinvestiční ZS-A - nájemné konírny</t>
  </si>
  <si>
    <t>FO - ÚP neinvestiční ZS-A - 600 let výročí</t>
  </si>
  <si>
    <t>FO - ÚP neinvestiční ZS-A - úpravy expozice</t>
  </si>
  <si>
    <t>FO - Dotace neinvestiční ZS-A - 600 let výročí</t>
  </si>
  <si>
    <t>FO - Dotace neinvestiční ZS-A - Napoleonské hry</t>
  </si>
  <si>
    <t>FO - Dotace neinvestiční ZS-A - knihovna</t>
  </si>
  <si>
    <t>FO - Dotace neinvestiční ZS-A - software - předprodej vstupenek</t>
  </si>
  <si>
    <t>FO - Dotace neinvestiční ZS-A - Příběhy barokní krajiny</t>
  </si>
  <si>
    <t>FO - Poskytnuté dotace z rozpočtu města</t>
  </si>
  <si>
    <t>FO - MŠ Zvídálek - příspěvek na provoz</t>
  </si>
  <si>
    <t>FO - ZŠ Tyršova - příspěvek na provoz</t>
  </si>
  <si>
    <t>FO - ZŠ Komenského - škola - příspěvek na provoz</t>
  </si>
  <si>
    <t>FO - ZŠ Komenského - jídelna - příspěvek na provoz</t>
  </si>
  <si>
    <t>FO - ZUŠ - příspěvek na provoz</t>
  </si>
  <si>
    <t>FO - Zámek Slavkov - Austerlitz - příspěvek na provoz</t>
  </si>
  <si>
    <t>FO - ÚP neinvestiční  ZS-A - předzámčí zámku, konírny - provoz</t>
  </si>
  <si>
    <t>FO - DDM - příspěvek na provoz</t>
  </si>
  <si>
    <t>FO - Úroky rekonstrukce Husova</t>
  </si>
  <si>
    <t>FO - Úroky střechy zámku</t>
  </si>
  <si>
    <t>FO - Splátka úroků - pořízení nemovitosti VaK</t>
  </si>
  <si>
    <t>FO - Úroky zvyšování ZK VaK</t>
  </si>
  <si>
    <t>FO - Úroky MŠ Zvídálek</t>
  </si>
  <si>
    <t>FO - TSMS - provoz</t>
  </si>
  <si>
    <t>FO - ÚP neinvestiční  TSMS - ošetření stromů</t>
  </si>
  <si>
    <t>FO - ÚP neinvestiční TSMS - opravy mostů</t>
  </si>
  <si>
    <t>FO - ÚP neinvestiční TSMS - vyklizení pozemku</t>
  </si>
  <si>
    <t>FO - ÚP neinvestiční TSMS - revitalizace zeleně ul. Litavská</t>
  </si>
  <si>
    <t xml:space="preserve">FO - Investiční - obec Křenovice </t>
  </si>
  <si>
    <t>FO - ÚP investiční TSMS - pořízení nové techniky - nosič nářadí</t>
  </si>
  <si>
    <t>FO - ÚP investiční TSMS - rozvaděč veřejného osvětlení</t>
  </si>
  <si>
    <t>IR - Nákup materiálu jinde nezařazený</t>
  </si>
  <si>
    <t>IR - Projektová dokumentace SCB</t>
  </si>
  <si>
    <t>IR - Projektová dokumentace (ostatní nespecifikované)</t>
  </si>
  <si>
    <t>IR - Plánovací smlouva - p. Šťastný - prodloužení Slunečná DSP</t>
  </si>
  <si>
    <t>SV - Humanitární účely - dotace neziskovým organizacím</t>
  </si>
  <si>
    <t>Concentus Moraviae</t>
  </si>
  <si>
    <t>IR - Vyčištění svodnice Postranná</t>
  </si>
  <si>
    <t>IR - Mobiliář náměstí</t>
  </si>
  <si>
    <t>IR - Rekonstrukce stadionu I. etapa - spoluúčast</t>
  </si>
  <si>
    <t>IR - Dotace investiční MŠMT - rekonstrukce stadionu I. etapa</t>
  </si>
  <si>
    <t>IR - Dotace investiční JMK - rekonstrukce stadionu I. etapa</t>
  </si>
  <si>
    <t>IR - Výkup pozemků</t>
  </si>
  <si>
    <t>IR - Protipovodňový systém</t>
  </si>
  <si>
    <t>IR - Stanice HZS</t>
  </si>
  <si>
    <t>IR - Dopravní prostředky</t>
  </si>
  <si>
    <t>SV - Klub důchodců - DDHM</t>
  </si>
  <si>
    <t>SV - Nákup ostatních služeb</t>
  </si>
  <si>
    <t xml:space="preserve">BTH - Zateplení DPS  - projekty </t>
  </si>
  <si>
    <t>FO - Vratky veřej. rozp. ústř. úrov. transf. poskytnutých v min. rozp. obd.</t>
  </si>
  <si>
    <t>Platby daní a poplatků státnímu rozpočtu - DPH</t>
  </si>
  <si>
    <t>IR - ZUŠ oprava venkovní plochy</t>
  </si>
  <si>
    <t>VV - Volby - ostatní platy</t>
  </si>
  <si>
    <t>VV - Volby - ostatní osobní výdaje</t>
  </si>
  <si>
    <t>VV - Volby - nákup materiálu jinde nezařazený</t>
  </si>
  <si>
    <t>VV - Volby - poštovní služby</t>
  </si>
  <si>
    <t>VV - Volby - nákup ostatních služeb</t>
  </si>
  <si>
    <t>VV - Volby - nespecifikované rezervy</t>
  </si>
  <si>
    <t>MěÚ - Ostatní osobní výdaje</t>
  </si>
  <si>
    <t xml:space="preserve">VV - Volby - cestovné </t>
  </si>
  <si>
    <t>MěÚ - Platy zaměstnanců v pracovním poměru - SPOD</t>
  </si>
  <si>
    <t>MěÚ - Ostatní osobní výdaje - SPOD</t>
  </si>
  <si>
    <t>MěÚ - Sociální pojištění - SPOD</t>
  </si>
  <si>
    <t>MěÚ - Sociální pojištění - sociální práce</t>
  </si>
  <si>
    <t>MěÚ - Platy zaměstnanců v pracovním poměru - sociální práce</t>
  </si>
  <si>
    <t>MĚÚ - Zdravotní pojištění</t>
  </si>
  <si>
    <t>MěÚ - Zdravotní pojištění - SPOD</t>
  </si>
  <si>
    <t>MěÚ - Zdravotní pojištění - sociální práce</t>
  </si>
  <si>
    <t>MĚÚ - Pojištění odpovědnosti</t>
  </si>
  <si>
    <t>MěÚ - Povinné pojistné na úrazové pojištění - SPOD</t>
  </si>
  <si>
    <t>MěÚ - Povinné pojistné na úrazové pojištění - sociální práce</t>
  </si>
  <si>
    <t>MěÚ - Knihy, učební pomůcky a tisk - SPOD</t>
  </si>
  <si>
    <t>MěÚ - Drobný hmotný dlouhodobý majetek - SPOD</t>
  </si>
  <si>
    <t>MĚÚ - Materiál kancelářský</t>
  </si>
  <si>
    <t>MĚÚ - Knihy, tisk</t>
  </si>
  <si>
    <t>MěÚ - Nákup materiálu jinde nezařazený - SPOD</t>
  </si>
  <si>
    <t>MěÚ - Nákup materiálu jinde nezařazený - sociální práce</t>
  </si>
  <si>
    <t>MĚÚ - Materiál ICT</t>
  </si>
  <si>
    <t>MĚÚ - Materiál auta</t>
  </si>
  <si>
    <t>MĚÚ - Materiál ostatní</t>
  </si>
  <si>
    <t>MĚÚ - Voda</t>
  </si>
  <si>
    <t>MěÚ - Plyn</t>
  </si>
  <si>
    <t>MěÚ - Plyn - SPOD</t>
  </si>
  <si>
    <t>MěÚ - Studená voda - SPOD</t>
  </si>
  <si>
    <t>MěÚ - Elektrická energie - SPOD</t>
  </si>
  <si>
    <t>MĚÚ - Elektrická energie</t>
  </si>
  <si>
    <t>MěÚ - Pohonné hmoty a maziva - SPOD</t>
  </si>
  <si>
    <t>MĚÚ - Služby pošt</t>
  </si>
  <si>
    <t>MĚÚ - Služby telekomunikací, internet</t>
  </si>
  <si>
    <t>MěÚ - Služby telekomunikací a radiokomunikací - SPOD</t>
  </si>
  <si>
    <t>MĚÚ - Služby peněžních ústavů - poplatky banky</t>
  </si>
  <si>
    <t>MĚÚ - Služby peněžních ústavů - pojištění auta</t>
  </si>
  <si>
    <t>MĚÚ - Konzultace, poradenství, právní služby</t>
  </si>
  <si>
    <t>MĚÚ - Služby školení, vzdělávání</t>
  </si>
  <si>
    <t>MěÚ - Služby školení a vzdělávání - SPOD</t>
  </si>
  <si>
    <t>MĚÚ - Služby ostatní, školení, vzdělávání SW</t>
  </si>
  <si>
    <t>MĚÚ - Nájemné SW</t>
  </si>
  <si>
    <t>MěÚ -  Nákup ostatních služeb - SPOD</t>
  </si>
  <si>
    <t>MĚÚ - Služby ostatní - stravování</t>
  </si>
  <si>
    <t>MĚÚ - Služby ostatní - úklid, FDA, ostatní</t>
  </si>
  <si>
    <t>MĚÚ - Služby ostatní - ICT, web, GIS</t>
  </si>
  <si>
    <t>MěÚ - Nákup ostatních služeb - SPOD</t>
  </si>
  <si>
    <t>MĚÚ - Služby ostatní - znalecké posudky, VS kontrola</t>
  </si>
  <si>
    <t>MĚÚ - Služby ostatní - auta</t>
  </si>
  <si>
    <t>MěÚ - Nákup ostatních služeb</t>
  </si>
  <si>
    <t>MĚÚ - Opravy a udržování - nemovitý, movitý majetek</t>
  </si>
  <si>
    <t>MĚÚ - Opravy a udržování - auta</t>
  </si>
  <si>
    <t>MěÚ - Opravy a udržování - SPOD</t>
  </si>
  <si>
    <t>MĚÚ - Cestovné</t>
  </si>
  <si>
    <t>MĚÚ - Pohoštění</t>
  </si>
  <si>
    <t>MěÚ - Pohoštění - SPOD</t>
  </si>
  <si>
    <t>MĚÚ - Dary</t>
  </si>
  <si>
    <t>MěÚ - Věcné dary - SPOD</t>
  </si>
  <si>
    <t>MĚÚ - Platby daní</t>
  </si>
  <si>
    <t>MěÚ - Úhrady sankcí jiným rozpočtům</t>
  </si>
  <si>
    <t>MěÚ - Náhrady mezd v době nemoci</t>
  </si>
  <si>
    <t>MěÚ - Náhrady mezd v době nemoci - SPOD</t>
  </si>
  <si>
    <t>MěÚ - Náhrady mezd v době nemoci - sociální práce</t>
  </si>
  <si>
    <t>MěÚ - FKSP</t>
  </si>
  <si>
    <t>MěÚ - Nespecifikované rezervy - SPOD</t>
  </si>
  <si>
    <t>MěÚ - Nespecifikované rezervy - sociální práce</t>
  </si>
  <si>
    <t>MěÚ - Výdaje z finančního vypořádání minulých let - SPOD</t>
  </si>
  <si>
    <t>MĚÚ - Rezerva</t>
  </si>
  <si>
    <t>ZO - Mzdy</t>
  </si>
  <si>
    <t>ZO - Sociální pojištění</t>
  </si>
  <si>
    <t>ZO - Zdravotní pojištění</t>
  </si>
  <si>
    <t>ZO - Pojištění odpovědnosti</t>
  </si>
  <si>
    <t>ZO - Nákup materiálu jinde nezařazený</t>
  </si>
  <si>
    <t>ZO - Školení</t>
  </si>
  <si>
    <t>ZO - Cestovné</t>
  </si>
  <si>
    <t>ZO - Pohoštění</t>
  </si>
  <si>
    <t>ZO - Ostatní nákupy jinde nezařazené</t>
  </si>
  <si>
    <t>ZO - Věcné dary</t>
  </si>
  <si>
    <t>ZO - Dary</t>
  </si>
  <si>
    <t>Kronika města - sociální pojištění</t>
  </si>
  <si>
    <t>Kronika města - zdravotní pojištění</t>
  </si>
  <si>
    <t>Předfinancování projektů</t>
  </si>
  <si>
    <t>Individuální text</t>
  </si>
  <si>
    <t>SÚ - Územně analytické podklady (ÚAP)</t>
  </si>
  <si>
    <t>FO - Poskytnuté dotace z rozpočtu města - práce s mládeží</t>
  </si>
  <si>
    <t>IR - Spoluúčast cyklostezka</t>
  </si>
  <si>
    <t>MĚÚ - Sociální pojištění</t>
  </si>
  <si>
    <t>MěÚ - Úsekové měření rychlosti</t>
  </si>
  <si>
    <t>Dotace - Vzpomínkové akce - nákup ostatních služeb</t>
  </si>
  <si>
    <t>Rezerva z VHP - Dotace poskytnuté</t>
  </si>
  <si>
    <t xml:space="preserve">ŽP - Lesní hospodař </t>
  </si>
  <si>
    <t xml:space="preserve">ŽP - Výsadba zpevňujících dřevin </t>
  </si>
  <si>
    <t xml:space="preserve">ŽP - Svoz TDO </t>
  </si>
  <si>
    <t>ŽP - osnovy dle lesního zákona</t>
  </si>
  <si>
    <t>FO - MŠ Karolínka - provoz</t>
  </si>
  <si>
    <t>FO - ÚP investiční  ZS-A - úvěr WC</t>
  </si>
  <si>
    <t>FO - ÚP investiční  ZS-A - úprava expozice</t>
  </si>
  <si>
    <t>IR - Rekonstrukce ul. Smetanova II. etapa</t>
  </si>
  <si>
    <t>IR - Dotace - oprava kapličky Zlatá Hora</t>
  </si>
  <si>
    <t>IR - Oprava kapličky Zlatá Hora - spoluúčast</t>
  </si>
  <si>
    <t>IR - Nemovitosti - znalecké posudky, geom. plány, poplatky za vklady</t>
  </si>
  <si>
    <t>SV - Platy zaměstnanců v pracovním poměru - pěstounská péče</t>
  </si>
  <si>
    <t>SV - Povinné pojistné na sociál. zabezp. - pěstounská péče</t>
  </si>
  <si>
    <t>SV - Povinné pojistné na veřejné zdravotní pojištění - pěstounská péče</t>
  </si>
  <si>
    <t>SV - Povinné pojistné na úrazové pojištění - pěstounská péče</t>
  </si>
  <si>
    <t>SV - Pohonné hmoty a maziva - pěstounská péče</t>
  </si>
  <si>
    <t>SV - Ostatní sociální péče a pomoc rodině a manželství - pěstounská péče</t>
  </si>
  <si>
    <t>SV - Nespecifikované rezervy - pěstounská péče</t>
  </si>
  <si>
    <t>SV - Vratky veřej. rozp. ústř. úrov. -  pěstounská péče</t>
  </si>
  <si>
    <t>VV - Sbor pro občanské záležitosti - dary</t>
  </si>
  <si>
    <t>VV - Obřadní síň - ostatní osobní náklady</t>
  </si>
  <si>
    <t>VV - Obřadní síň - sociální pojištění</t>
  </si>
  <si>
    <t>VV - Obřadní síň - zdravotní pojištění</t>
  </si>
  <si>
    <t>SV - Sociální pohřby</t>
  </si>
  <si>
    <t>MĚÚ - Platy zaměstnanců v pracovním poměru</t>
  </si>
  <si>
    <t>MĚÚ - Materiál - čisticí a hygienické prostř.</t>
  </si>
  <si>
    <t>MĚÚ - Pohonné hmoty a maziva</t>
  </si>
  <si>
    <t>MěÚ - Technologická centra - udržitelnost</t>
  </si>
  <si>
    <t>MĚÚ - Opravy a udržování ICT</t>
  </si>
  <si>
    <t>MěÚ - Cestovné  - SPOD</t>
  </si>
  <si>
    <t>MAP - Spoluúčast, předfinancování</t>
  </si>
  <si>
    <t>Kronika města - Ostatní osobní výdaje</t>
  </si>
  <si>
    <t>Vzpomínkové akce  - spoluúčast - nákup ostatních  služeb</t>
  </si>
  <si>
    <t>Vzpomínkové akce - pohoštění</t>
  </si>
  <si>
    <t>MP - Platy zaměstnanců v pracovním poměru</t>
  </si>
  <si>
    <t>MP - Platy zaměstnanců v pracovním poměru - asistenti PK</t>
  </si>
  <si>
    <t>MP - Sociální pojištění - asistenti PK</t>
  </si>
  <si>
    <t>MP - Zdravotní pojištění</t>
  </si>
  <si>
    <t>MP - Zdravotní pojištění - asistenti PK</t>
  </si>
  <si>
    <t>MP - Pojištění odpovědnosti</t>
  </si>
  <si>
    <t>MP - Oděv, obuv</t>
  </si>
  <si>
    <t>MP - Knihy, tisk</t>
  </si>
  <si>
    <t>MP - Materiál</t>
  </si>
  <si>
    <t>MP - Voda</t>
  </si>
  <si>
    <t>MP - Elektrická energie</t>
  </si>
  <si>
    <t>MP - Služby pošt</t>
  </si>
  <si>
    <t>MP - Telefony</t>
  </si>
  <si>
    <t>MP - Pojištění vozidla</t>
  </si>
  <si>
    <t>MP - Školení</t>
  </si>
  <si>
    <t>MP - Služby</t>
  </si>
  <si>
    <t>MP - Stravné</t>
  </si>
  <si>
    <t>MP - Opravy</t>
  </si>
  <si>
    <t>MP - Cestovné</t>
  </si>
  <si>
    <t>MP - Poskytnuté náhrady</t>
  </si>
  <si>
    <t>MP - FKSP</t>
  </si>
  <si>
    <t>ŽP - Odvody za zábor ZPF</t>
  </si>
  <si>
    <t>FO - Místní poplatek ze psa</t>
  </si>
  <si>
    <t>IR - Místní poplatek za užívání veřejného prostranství</t>
  </si>
  <si>
    <t>SÚ - Správní poplatky</t>
  </si>
  <si>
    <t>ŽP - Rybářské, lesnické lístky</t>
  </si>
  <si>
    <t>IR - Katastr nemovitostí</t>
  </si>
  <si>
    <t>ŽÚ - Správní poplatky</t>
  </si>
  <si>
    <t>VV - Ověřování</t>
  </si>
  <si>
    <t>DSH - Správní poplatky</t>
  </si>
  <si>
    <t>VV - Pasy</t>
  </si>
  <si>
    <t>VV - Občanské průkazy</t>
  </si>
  <si>
    <t>VV - Matrika</t>
  </si>
  <si>
    <t>ŽP - Prodej známek za komunální odpad</t>
  </si>
  <si>
    <t>FO - Správní poplatky - VHP</t>
  </si>
  <si>
    <t>FO - Správní poplatky - tombola</t>
  </si>
  <si>
    <t>KT - Správní poplatky</t>
  </si>
  <si>
    <t>SO - Správní poplatky</t>
  </si>
  <si>
    <t>FO - Odvod z loterií a podobných her kromě  výherních hracích přístrojů</t>
  </si>
  <si>
    <t>ŽP - Odvody za odnětí půdy ze zemědělského půdního fondu</t>
  </si>
  <si>
    <t>MěP - Příjmy z parkovného</t>
  </si>
  <si>
    <t>ŽP - Odměna za třídění odpadu ECO-KOM</t>
  </si>
  <si>
    <t>ŽP - Odměna za třídění odpadu - Elektrowin, a.s.; ASEKOL a.s.</t>
  </si>
  <si>
    <t>FO - SDH - příjmy z poskytování služeb a výrobků</t>
  </si>
  <si>
    <t>IR - Věcná břemena</t>
  </si>
  <si>
    <t>Odvod odpisů ZS-A</t>
  </si>
  <si>
    <t>SDH - Sankční platby přijaté od jiných subjektů</t>
  </si>
  <si>
    <t>KT - Sankční platby přijaté od jiných subjektů</t>
  </si>
  <si>
    <t>SÚ - Sankční platby přijaté od jiných subjektů</t>
  </si>
  <si>
    <t>ŽP - Sankční platby přijaté od jiných subjektů</t>
  </si>
  <si>
    <t>VV - Sankční platby přijaté od jiných subjektů</t>
  </si>
  <si>
    <t>MěP - Sankční platby přijaté od jiných subjektů</t>
  </si>
  <si>
    <t>IR - Sponzorské dary - Lohmann a Rauscher</t>
  </si>
  <si>
    <t>MěP - Přijaté pojistné náhrady</t>
  </si>
  <si>
    <t>MěP- Přijaté pojistné náhrady</t>
  </si>
  <si>
    <t>Volby - Neinvestiční přijaté transfery z všeobecné pokladní správy stát. rozp.</t>
  </si>
  <si>
    <t>Příspěvek  na  výkon státní správy</t>
  </si>
  <si>
    <t>Dotace  pěstounská péče</t>
  </si>
  <si>
    <t>Dotace SPOD</t>
  </si>
  <si>
    <t>Dotace  OP zaměstnanost - asistent prevence kriminality</t>
  </si>
  <si>
    <t>Dotace na výkon sociální práce</t>
  </si>
  <si>
    <t>Dotace na výkon JSDH</t>
  </si>
  <si>
    <t>Dotace MAP</t>
  </si>
  <si>
    <t>Dotace ZS-A - knihovna</t>
  </si>
  <si>
    <t>Dotace MPZ</t>
  </si>
  <si>
    <t>Dotace - Otevřené transparentní město</t>
  </si>
  <si>
    <t>Dotace JMK - Napoleonské hry</t>
  </si>
  <si>
    <t>Dotace JMK - Oprava kapličky Zlatá Hora</t>
  </si>
  <si>
    <t>Dotace JMK - Vzpomínkové akce, Dny Slavkova</t>
  </si>
  <si>
    <t>Dotace JMK - JSDH - pořízení techniky</t>
  </si>
  <si>
    <t>Dotace EU - Dny pro Evropu</t>
  </si>
  <si>
    <t>Dotace zpracování osnov podle lesního zákona</t>
  </si>
  <si>
    <t>Dotace MŠMT - Rekonstrukce atletického stadionu I. etapa</t>
  </si>
  <si>
    <t>Dotace JMK - Rekonstrukce atletického stadionu I. etapa</t>
  </si>
  <si>
    <t>Dotace JMK - JSDH - přenosná požární stříkačka</t>
  </si>
  <si>
    <t>FO - JSDH - refundace mezd</t>
  </si>
  <si>
    <t>FO - JSDH - ostatní platy</t>
  </si>
  <si>
    <t>FO - JSDH - odměny</t>
  </si>
  <si>
    <t>FO - JSDH - knihy, tisk</t>
  </si>
  <si>
    <t>FO - JSDH - DDHM</t>
  </si>
  <si>
    <t>FO - JSDH - drobný hmotný dlouhodobý majetek</t>
  </si>
  <si>
    <t>FO - JSDH - materiál</t>
  </si>
  <si>
    <t>FO - JSDH - nákup materiálu jinde nezařazený</t>
  </si>
  <si>
    <t>FO - JSDH - voda</t>
  </si>
  <si>
    <t>FO - JSDH - plyn</t>
  </si>
  <si>
    <t>FO - JSDH - elektrická energie</t>
  </si>
  <si>
    <t>FO - JSDH - PHM a maziva</t>
  </si>
  <si>
    <t>FO - JSDH - pohonné hmoty a maziva</t>
  </si>
  <si>
    <t>FO - JSDH - telefony</t>
  </si>
  <si>
    <t>FO - JSDH - pojištění</t>
  </si>
  <si>
    <t>FO - JSDH - ostatní služby</t>
  </si>
  <si>
    <t>FO - JSDH - opravy a udržování</t>
  </si>
  <si>
    <t>FO - JSDH - Přenosná požární stříkačka - spoluúčast</t>
  </si>
  <si>
    <t>FO - JSDH - Dotace investiční - přenosná pož. stř.</t>
  </si>
  <si>
    <t>Graf plnění upraveného rozpočtu 2016 (tis. Kč)</t>
  </si>
  <si>
    <t>Běžné výdaje celkem za Orj</t>
  </si>
  <si>
    <t>Dotace na výsadbu zpevňujících dřevin</t>
  </si>
  <si>
    <t>Dotace na činnost lesního hospodáře</t>
  </si>
  <si>
    <t>Dotace JMK - ZS-A - Příběhy barokní krajiny, software na předprodej vstupenek</t>
  </si>
  <si>
    <t>MP - Sociální pojištění</t>
  </si>
  <si>
    <t>FO - ÚP neinvestiční - ZSA - Informační centrum</t>
  </si>
  <si>
    <t>DPFO ze závislé činnosti</t>
  </si>
  <si>
    <t>DPFO ze samostatně výdělečné činnosti</t>
  </si>
  <si>
    <t>DPFO z kapitálových výnosů</t>
  </si>
  <si>
    <t>DPPO za obce</t>
  </si>
  <si>
    <t>DSH - Příjmy ze zkoušek z odb. způsobilosti - řidičské oprávnění</t>
  </si>
  <si>
    <t>FO - Odvody z VHP</t>
  </si>
  <si>
    <t>Daň z nemovitostí</t>
  </si>
  <si>
    <t>FO - Nájemné - ZS-A expozice</t>
  </si>
  <si>
    <t>SDH - Příjmy od obcí</t>
  </si>
  <si>
    <t>MěÚ - Příjmy z poskytování služeb a výrobků</t>
  </si>
  <si>
    <t>FO - ZŠ - ostatní přijaté vratky transferů</t>
  </si>
  <si>
    <t>SV - příjmy od obcí - veřejnoprávní smlouvy</t>
  </si>
  <si>
    <t>FO - DPH - platby daní a poplatků státnímu rozpočtu</t>
  </si>
  <si>
    <t>SV - Komunitní plánování města - ostatní osobní náklady</t>
  </si>
  <si>
    <t>Komise pro zahraniční vztahy - nákup ostatních služeb</t>
  </si>
  <si>
    <t>Komise pro zahraniční vztahy - Cestovné (tuzemské i zahraniční)</t>
  </si>
  <si>
    <t>Komise pro zahraniční vztahy - Pohoštění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</si>
</sst>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"/>
    <numFmt numFmtId="165" formatCode="#,##0.000"/>
    <numFmt numFmtId="166" formatCode="0.0%"/>
    <numFmt numFmtId="167" formatCode="_-* #,##0.00&quot; Kč&quot;_-;\-* #,##0.00&quot; Kč&quot;_-;_-* \-??&quot; Kč&quot;_-;_-@_-"/>
    <numFmt numFmtId="168" formatCode="\ #,##0.00&quot; Kč &quot;;\-#,##0.00&quot; Kč &quot;;&quot; -&quot;#&quot; Kč &quot;;@\ "/>
    <numFmt numFmtId="169" formatCode="0000"/>
    <numFmt numFmtId="170" formatCode="#,##0.00\ [$Kč-405];[Red]\-#,##0.00\ [$Kč-405]"/>
    <numFmt numFmtId="171" formatCode="#,##0.00_ ;\-#,##0.00\ "/>
    <numFmt numFmtId="172" formatCode="#,##0.00_ ;[Red]\-#,##0.00\ "/>
  </numFmts>
  <fonts count="40" x14ac:knownFonts="1">
    <font>
      <sz val="12"/>
      <name val="Times New Roman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.25"/>
      <name val="Cambria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9"/>
      <color indexed="81"/>
      <name val="Tahoma"/>
      <family val="2"/>
      <charset val="238"/>
    </font>
    <font>
      <b/>
      <sz val="14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0"/>
      <name val="Arial CE"/>
      <family val="2"/>
      <charset val="238"/>
    </font>
    <font>
      <sz val="12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mbria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80"/>
      </patternFill>
    </fill>
    <fill>
      <patternFill patternType="solid">
        <fgColor rgb="FF80FF8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35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7"/>
      </patternFill>
    </fill>
  </fills>
  <borders count="110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4">
    <xf numFmtId="0" fontId="0" fillId="0" borderId="0"/>
    <xf numFmtId="0" fontId="6" fillId="0" borderId="0"/>
    <xf numFmtId="0" fontId="9" fillId="0" borderId="0"/>
    <xf numFmtId="9" fontId="10" fillId="0" borderId="0" applyFont="0" applyFill="0" applyBorder="0" applyAlignment="0" applyProtection="0"/>
    <xf numFmtId="0" fontId="11" fillId="0" borderId="0"/>
    <xf numFmtId="0" fontId="1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3" fillId="0" borderId="0"/>
    <xf numFmtId="9" fontId="6" fillId="0" borderId="0" applyFont="0" applyFill="0" applyBorder="0" applyAlignment="0" applyProtection="0"/>
    <xf numFmtId="0" fontId="20" fillId="0" borderId="0"/>
    <xf numFmtId="167" fontId="20" fillId="0" borderId="0" applyFill="0" applyBorder="0" applyAlignment="0" applyProtection="0"/>
    <xf numFmtId="168" fontId="9" fillId="0" borderId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731">
    <xf numFmtId="0" fontId="0" fillId="0" borderId="0" xfId="0" applyProtection="1"/>
    <xf numFmtId="0" fontId="5" fillId="0" borderId="0" xfId="0" applyFont="1" applyProtection="1"/>
    <xf numFmtId="0" fontId="5" fillId="0" borderId="0" xfId="1" applyFont="1" applyProtection="1"/>
    <xf numFmtId="49" fontId="5" fillId="0" borderId="0" xfId="1" applyNumberFormat="1" applyFont="1" applyAlignment="1" applyProtection="1">
      <alignment vertical="center"/>
    </xf>
    <xf numFmtId="10" fontId="5" fillId="0" borderId="0" xfId="1" applyNumberFormat="1" applyFont="1" applyAlignment="1" applyProtection="1">
      <alignment vertical="center"/>
    </xf>
    <xf numFmtId="3" fontId="5" fillId="0" borderId="0" xfId="1" applyNumberFormat="1" applyFont="1" applyAlignment="1" applyProtection="1">
      <alignment vertical="center"/>
    </xf>
    <xf numFmtId="164" fontId="5" fillId="0" borderId="0" xfId="1" applyNumberFormat="1" applyFont="1" applyAlignment="1" applyProtection="1">
      <alignment vertical="center"/>
    </xf>
    <xf numFmtId="49" fontId="4" fillId="2" borderId="1" xfId="1" applyNumberFormat="1" applyFont="1" applyFill="1" applyBorder="1" applyAlignment="1" applyProtection="1">
      <alignment vertical="center"/>
    </xf>
    <xf numFmtId="10" fontId="4" fillId="2" borderId="1" xfId="1" applyNumberFormat="1" applyFont="1" applyFill="1" applyBorder="1" applyAlignment="1" applyProtection="1">
      <alignment vertical="center" wrapText="1"/>
    </xf>
    <xf numFmtId="3" fontId="4" fillId="2" borderId="1" xfId="1" applyNumberFormat="1" applyFont="1" applyFill="1" applyBorder="1" applyAlignment="1" applyProtection="1">
      <alignment vertical="center"/>
    </xf>
    <xf numFmtId="164" fontId="4" fillId="2" borderId="1" xfId="1" applyNumberFormat="1" applyFont="1" applyFill="1" applyBorder="1" applyAlignment="1" applyProtection="1">
      <alignment vertical="center"/>
    </xf>
    <xf numFmtId="49" fontId="4" fillId="3" borderId="1" xfId="1" applyNumberFormat="1" applyFont="1" applyFill="1" applyBorder="1" applyAlignment="1" applyProtection="1">
      <alignment vertical="center"/>
    </xf>
    <xf numFmtId="10" fontId="4" fillId="3" borderId="1" xfId="1" applyNumberFormat="1" applyFont="1" applyFill="1" applyBorder="1" applyAlignment="1" applyProtection="1">
      <alignment vertical="center" wrapText="1"/>
    </xf>
    <xf numFmtId="3" fontId="4" fillId="3" borderId="1" xfId="1" applyNumberFormat="1" applyFont="1" applyFill="1" applyBorder="1" applyAlignment="1" applyProtection="1">
      <alignment vertical="center"/>
    </xf>
    <xf numFmtId="164" fontId="4" fillId="3" borderId="1" xfId="1" applyNumberFormat="1" applyFont="1" applyFill="1" applyBorder="1" applyAlignment="1" applyProtection="1">
      <alignment vertical="center"/>
    </xf>
    <xf numFmtId="49" fontId="5" fillId="0" borderId="1" xfId="1" applyNumberFormat="1" applyFont="1" applyBorder="1" applyAlignment="1" applyProtection="1">
      <alignment vertical="center"/>
    </xf>
    <xf numFmtId="10" fontId="5" fillId="0" borderId="1" xfId="1" applyNumberFormat="1" applyFont="1" applyBorder="1" applyAlignment="1" applyProtection="1">
      <alignment vertical="center" wrapText="1"/>
    </xf>
    <xf numFmtId="3" fontId="5" fillId="0" borderId="1" xfId="1" applyNumberFormat="1" applyFont="1" applyBorder="1" applyAlignment="1" applyProtection="1">
      <alignment vertical="center"/>
    </xf>
    <xf numFmtId="164" fontId="5" fillId="0" borderId="1" xfId="1" applyNumberFormat="1" applyFont="1" applyBorder="1" applyAlignment="1" applyProtection="1">
      <alignment vertical="center"/>
    </xf>
    <xf numFmtId="3" fontId="5" fillId="0" borderId="1" xfId="1" applyNumberFormat="1" applyFont="1" applyBorder="1" applyAlignment="1" applyProtection="1">
      <alignment vertical="center" wrapText="1"/>
    </xf>
    <xf numFmtId="10" fontId="5" fillId="0" borderId="1" xfId="1" applyNumberFormat="1" applyFont="1" applyBorder="1" applyAlignment="1" applyProtection="1">
      <alignment horizontal="center" vertical="center" wrapText="1"/>
    </xf>
    <xf numFmtId="0" fontId="5" fillId="0" borderId="0" xfId="5" applyFont="1" applyProtection="1"/>
    <xf numFmtId="164" fontId="5" fillId="0" borderId="1" xfId="5" applyNumberFormat="1" applyFont="1" applyBorder="1" applyAlignment="1" applyProtection="1">
      <alignment vertical="center"/>
    </xf>
    <xf numFmtId="49" fontId="5" fillId="0" borderId="1" xfId="5" applyNumberFormat="1" applyFont="1" applyBorder="1" applyAlignment="1" applyProtection="1">
      <alignment vertical="center"/>
    </xf>
    <xf numFmtId="3" fontId="5" fillId="0" borderId="1" xfId="5" applyNumberFormat="1" applyFont="1" applyBorder="1" applyAlignment="1" applyProtection="1">
      <alignment vertical="center"/>
    </xf>
    <xf numFmtId="10" fontId="5" fillId="0" borderId="1" xfId="5" applyNumberFormat="1" applyFont="1" applyBorder="1" applyAlignment="1" applyProtection="1">
      <alignment vertical="center" wrapText="1"/>
    </xf>
    <xf numFmtId="164" fontId="4" fillId="0" borderId="1" xfId="5" applyNumberFormat="1" applyFont="1" applyFill="1" applyBorder="1" applyAlignment="1" applyProtection="1">
      <alignment vertical="center"/>
    </xf>
    <xf numFmtId="49" fontId="4" fillId="0" borderId="1" xfId="5" applyNumberFormat="1" applyFont="1" applyFill="1" applyBorder="1" applyAlignment="1" applyProtection="1">
      <alignment vertical="center"/>
    </xf>
    <xf numFmtId="3" fontId="4" fillId="0" borderId="1" xfId="5" applyNumberFormat="1" applyFont="1" applyFill="1" applyBorder="1" applyAlignment="1" applyProtection="1">
      <alignment vertical="center"/>
    </xf>
    <xf numFmtId="10" fontId="4" fillId="0" borderId="1" xfId="5" applyNumberFormat="1" applyFont="1" applyFill="1" applyBorder="1" applyAlignment="1" applyProtection="1">
      <alignment vertical="center" wrapText="1"/>
    </xf>
    <xf numFmtId="164" fontId="5" fillId="0" borderId="0" xfId="5" applyNumberFormat="1" applyFont="1" applyAlignment="1" applyProtection="1">
      <alignment vertical="center"/>
    </xf>
    <xf numFmtId="49" fontId="5" fillId="0" borderId="0" xfId="5" applyNumberFormat="1" applyFont="1" applyAlignment="1" applyProtection="1">
      <alignment vertical="center"/>
    </xf>
    <xf numFmtId="3" fontId="5" fillId="0" borderId="0" xfId="5" applyNumberFormat="1" applyFont="1" applyAlignment="1" applyProtection="1">
      <alignment vertical="center"/>
    </xf>
    <xf numFmtId="10" fontId="5" fillId="0" borderId="0" xfId="5" applyNumberFormat="1" applyFont="1" applyAlignment="1" applyProtection="1">
      <alignment vertical="center"/>
    </xf>
    <xf numFmtId="0" fontId="3" fillId="0" borderId="0" xfId="11"/>
    <xf numFmtId="0" fontId="3" fillId="0" borderId="0" xfId="15"/>
    <xf numFmtId="3" fontId="3" fillId="0" borderId="0" xfId="15" applyNumberFormat="1"/>
    <xf numFmtId="41" fontId="3" fillId="0" borderId="0" xfId="15" applyNumberFormat="1"/>
    <xf numFmtId="0" fontId="14" fillId="0" borderId="0" xfId="13"/>
    <xf numFmtId="0" fontId="3" fillId="0" borderId="0" xfId="10"/>
    <xf numFmtId="0" fontId="8" fillId="4" borderId="16" xfId="10" applyFont="1" applyFill="1" applyBorder="1" applyAlignment="1">
      <alignment horizontal="center"/>
    </xf>
    <xf numFmtId="0" fontId="20" fillId="0" borderId="0" xfId="18"/>
    <xf numFmtId="167" fontId="20" fillId="0" borderId="0" xfId="18" applyNumberFormat="1"/>
    <xf numFmtId="43" fontId="20" fillId="0" borderId="0" xfId="18" applyNumberFormat="1" applyAlignment="1">
      <alignment horizontal="right" vertical="distributed"/>
    </xf>
    <xf numFmtId="164" fontId="5" fillId="0" borderId="1" xfId="1" applyNumberFormat="1" applyFont="1" applyFill="1" applyBorder="1" applyAlignment="1" applyProtection="1">
      <alignment vertical="center"/>
    </xf>
    <xf numFmtId="49" fontId="5" fillId="0" borderId="1" xfId="5" applyNumberFormat="1" applyFont="1" applyFill="1" applyBorder="1" applyAlignment="1" applyProtection="1">
      <alignment vertical="center"/>
    </xf>
    <xf numFmtId="0" fontId="15" fillId="0" borderId="0" xfId="11" applyFont="1"/>
    <xf numFmtId="0" fontId="3" fillId="0" borderId="0" xfId="11" applyFont="1" applyFill="1"/>
    <xf numFmtId="43" fontId="20" fillId="0" borderId="0" xfId="18" applyNumberFormat="1"/>
    <xf numFmtId="0" fontId="19" fillId="7" borderId="19" xfId="18" applyFont="1" applyFill="1" applyBorder="1"/>
    <xf numFmtId="0" fontId="19" fillId="7" borderId="20" xfId="18" applyFont="1" applyFill="1" applyBorder="1"/>
    <xf numFmtId="0" fontId="19" fillId="7" borderId="21" xfId="18" applyFont="1" applyFill="1" applyBorder="1"/>
    <xf numFmtId="0" fontId="19" fillId="7" borderId="22" xfId="18" applyFont="1" applyFill="1" applyBorder="1"/>
    <xf numFmtId="0" fontId="19" fillId="7" borderId="23" xfId="18" applyFont="1" applyFill="1" applyBorder="1"/>
    <xf numFmtId="0" fontId="19" fillId="7" borderId="24" xfId="18" applyFont="1" applyFill="1" applyBorder="1"/>
    <xf numFmtId="0" fontId="19" fillId="7" borderId="16" xfId="18" applyFont="1" applyFill="1" applyBorder="1"/>
    <xf numFmtId="14" fontId="19" fillId="7" borderId="25" xfId="18" applyNumberFormat="1" applyFont="1" applyFill="1" applyBorder="1"/>
    <xf numFmtId="0" fontId="19" fillId="7" borderId="26" xfId="18" applyFont="1" applyFill="1" applyBorder="1"/>
    <xf numFmtId="0" fontId="19" fillId="7" borderId="27" xfId="18" applyFont="1" applyFill="1" applyBorder="1"/>
    <xf numFmtId="14" fontId="19" fillId="7" borderId="25" xfId="18" applyNumberFormat="1" applyFont="1" applyFill="1" applyBorder="1" applyAlignment="1">
      <alignment horizontal="right"/>
    </xf>
    <xf numFmtId="0" fontId="19" fillId="8" borderId="30" xfId="18" applyFont="1" applyFill="1" applyBorder="1"/>
    <xf numFmtId="0" fontId="19" fillId="8" borderId="31" xfId="18" applyFont="1" applyFill="1" applyBorder="1"/>
    <xf numFmtId="43" fontId="19" fillId="8" borderId="32" xfId="19" applyNumberFormat="1" applyFont="1" applyFill="1" applyBorder="1" applyAlignment="1" applyProtection="1">
      <alignment horizontal="right" vertical="distributed"/>
    </xf>
    <xf numFmtId="43" fontId="19" fillId="8" borderId="31" xfId="19" applyNumberFormat="1" applyFont="1" applyFill="1" applyBorder="1" applyAlignment="1" applyProtection="1">
      <alignment horizontal="right" vertical="distributed"/>
    </xf>
    <xf numFmtId="0" fontId="21" fillId="9" borderId="30" xfId="18" applyFont="1" applyFill="1" applyBorder="1"/>
    <xf numFmtId="0" fontId="21" fillId="9" borderId="31" xfId="18" applyFont="1" applyFill="1" applyBorder="1"/>
    <xf numFmtId="0" fontId="19" fillId="9" borderId="31" xfId="18" applyFont="1" applyFill="1" applyBorder="1"/>
    <xf numFmtId="43" fontId="19" fillId="9" borderId="32" xfId="18" applyNumberFormat="1" applyFont="1" applyFill="1" applyBorder="1" applyAlignment="1">
      <alignment horizontal="right" vertical="distributed"/>
    </xf>
    <xf numFmtId="43" fontId="19" fillId="9" borderId="31" xfId="18" applyNumberFormat="1" applyFont="1" applyFill="1" applyBorder="1" applyAlignment="1">
      <alignment horizontal="right" vertical="distributed"/>
    </xf>
    <xf numFmtId="0" fontId="3" fillId="0" borderId="0" xfId="10" applyFont="1" applyFill="1"/>
    <xf numFmtId="0" fontId="9" fillId="0" borderId="0" xfId="2"/>
    <xf numFmtId="49" fontId="9" fillId="0" borderId="0" xfId="2" applyNumberFormat="1"/>
    <xf numFmtId="49" fontId="9" fillId="0" borderId="0" xfId="2" applyNumberFormat="1" applyFill="1"/>
    <xf numFmtId="0" fontId="9" fillId="0" borderId="0" xfId="2" applyFill="1"/>
    <xf numFmtId="0" fontId="9" fillId="0" borderId="0" xfId="2" applyFill="1" applyBorder="1"/>
    <xf numFmtId="170" fontId="9" fillId="0" borderId="0" xfId="2" applyNumberFormat="1" applyFill="1" applyBorder="1"/>
    <xf numFmtId="169" fontId="9" fillId="0" borderId="0" xfId="2" applyNumberFormat="1"/>
    <xf numFmtId="170" fontId="9" fillId="0" borderId="0" xfId="2" applyNumberFormat="1"/>
    <xf numFmtId="170" fontId="9" fillId="0" borderId="0" xfId="2" applyNumberFormat="1" applyFill="1"/>
    <xf numFmtId="0" fontId="26" fillId="0" borderId="0" xfId="2" applyFont="1" applyFill="1" applyAlignment="1">
      <alignment vertical="center" wrapText="1"/>
    </xf>
    <xf numFmtId="0" fontId="9" fillId="0" borderId="0" xfId="2" applyNumberFormat="1" applyFill="1"/>
    <xf numFmtId="170" fontId="26" fillId="0" borderId="0" xfId="2" applyNumberFormat="1" applyFont="1" applyFill="1" applyAlignment="1">
      <alignment vertical="center" wrapText="1"/>
    </xf>
    <xf numFmtId="170" fontId="9" fillId="0" borderId="0" xfId="2" applyNumberFormat="1" applyBorder="1"/>
    <xf numFmtId="0" fontId="26" fillId="0" borderId="0" xfId="2" applyFont="1"/>
    <xf numFmtId="0" fontId="26" fillId="0" borderId="0" xfId="2" applyFont="1" applyFill="1"/>
    <xf numFmtId="0" fontId="24" fillId="0" borderId="0" xfId="2" applyFont="1" applyAlignment="1">
      <alignment horizontal="center"/>
    </xf>
    <xf numFmtId="0" fontId="25" fillId="0" borderId="0" xfId="2" applyFont="1" applyBorder="1" applyAlignment="1">
      <alignment horizontal="center"/>
    </xf>
    <xf numFmtId="168" fontId="9" fillId="0" borderId="0" xfId="20"/>
    <xf numFmtId="0" fontId="27" fillId="0" borderId="0" xfId="2" applyFont="1"/>
    <xf numFmtId="169" fontId="27" fillId="0" borderId="0" xfId="2" applyNumberFormat="1" applyFont="1"/>
    <xf numFmtId="170" fontId="27" fillId="0" borderId="0" xfId="2" applyNumberFormat="1" applyFont="1" applyFill="1"/>
    <xf numFmtId="0" fontId="27" fillId="0" borderId="0" xfId="2" applyFont="1" applyFill="1"/>
    <xf numFmtId="0" fontId="28" fillId="0" borderId="0" xfId="2" applyFont="1"/>
    <xf numFmtId="0" fontId="7" fillId="4" borderId="44" xfId="2" applyFont="1" applyFill="1" applyBorder="1"/>
    <xf numFmtId="170" fontId="8" fillId="4" borderId="44" xfId="2" applyNumberFormat="1" applyFont="1" applyFill="1" applyBorder="1" applyAlignment="1">
      <alignment horizontal="center" vertical="center" wrapText="1"/>
    </xf>
    <xf numFmtId="10" fontId="8" fillId="4" borderId="44" xfId="2" applyNumberFormat="1" applyFont="1" applyFill="1" applyBorder="1" applyAlignment="1">
      <alignment horizontal="center" vertical="center" wrapText="1"/>
    </xf>
    <xf numFmtId="0" fontId="7" fillId="4" borderId="50" xfId="2" applyFont="1" applyFill="1" applyBorder="1"/>
    <xf numFmtId="0" fontId="8" fillId="4" borderId="45" xfId="2" applyFont="1" applyFill="1" applyBorder="1"/>
    <xf numFmtId="10" fontId="8" fillId="4" borderId="45" xfId="2" applyNumberFormat="1" applyFont="1" applyFill="1" applyBorder="1"/>
    <xf numFmtId="0" fontId="8" fillId="4" borderId="44" xfId="2" applyFont="1" applyFill="1" applyBorder="1"/>
    <xf numFmtId="0" fontId="8" fillId="4" borderId="50" xfId="2" applyFont="1" applyFill="1" applyBorder="1"/>
    <xf numFmtId="10" fontId="8" fillId="4" borderId="50" xfId="2" applyNumberFormat="1" applyFont="1" applyFill="1" applyBorder="1"/>
    <xf numFmtId="0" fontId="8" fillId="4" borderId="57" xfId="2" applyFont="1" applyFill="1" applyBorder="1"/>
    <xf numFmtId="10" fontId="8" fillId="4" borderId="57" xfId="2" applyNumberFormat="1" applyFont="1" applyFill="1" applyBorder="1"/>
    <xf numFmtId="0" fontId="8" fillId="4" borderId="58" xfId="2" applyFont="1" applyFill="1" applyBorder="1"/>
    <xf numFmtId="10" fontId="8" fillId="4" borderId="58" xfId="2" applyNumberFormat="1" applyFont="1" applyFill="1" applyBorder="1"/>
    <xf numFmtId="0" fontId="8" fillId="4" borderId="59" xfId="2" applyFont="1" applyFill="1" applyBorder="1" applyAlignment="1"/>
    <xf numFmtId="0" fontId="8" fillId="4" borderId="60" xfId="2" applyFont="1" applyFill="1" applyBorder="1" applyAlignment="1"/>
    <xf numFmtId="0" fontId="8" fillId="4" borderId="61" xfId="2" applyFont="1" applyFill="1" applyBorder="1"/>
    <xf numFmtId="10" fontId="8" fillId="4" borderId="61" xfId="2" applyNumberFormat="1" applyFont="1" applyFill="1" applyBorder="1"/>
    <xf numFmtId="172" fontId="8" fillId="4" borderId="50" xfId="2" applyNumberFormat="1" applyFont="1" applyFill="1" applyBorder="1"/>
    <xf numFmtId="172" fontId="8" fillId="4" borderId="57" xfId="2" applyNumberFormat="1" applyFont="1" applyFill="1" applyBorder="1"/>
    <xf numFmtId="4" fontId="8" fillId="4" borderId="50" xfId="2" applyNumberFormat="1" applyFont="1" applyFill="1" applyBorder="1"/>
    <xf numFmtId="4" fontId="7" fillId="5" borderId="16" xfId="2" applyNumberFormat="1" applyFont="1" applyFill="1" applyBorder="1"/>
    <xf numFmtId="172" fontId="8" fillId="4" borderId="58" xfId="2" applyNumberFormat="1" applyFont="1" applyFill="1" applyBorder="1"/>
    <xf numFmtId="4" fontId="8" fillId="4" borderId="45" xfId="2" applyNumberFormat="1" applyFont="1" applyFill="1" applyBorder="1"/>
    <xf numFmtId="172" fontId="8" fillId="4" borderId="45" xfId="2" applyNumberFormat="1" applyFont="1" applyFill="1" applyBorder="1"/>
    <xf numFmtId="10" fontId="7" fillId="5" borderId="16" xfId="2" applyNumberFormat="1" applyFont="1" applyFill="1" applyBorder="1"/>
    <xf numFmtId="172" fontId="8" fillId="4" borderId="61" xfId="2" applyNumberFormat="1" applyFont="1" applyFill="1" applyBorder="1"/>
    <xf numFmtId="0" fontId="8" fillId="0" borderId="0" xfId="2" applyFont="1" applyBorder="1"/>
    <xf numFmtId="170" fontId="8" fillId="0" borderId="0" xfId="2" applyNumberFormat="1" applyFont="1" applyBorder="1"/>
    <xf numFmtId="0" fontId="29" fillId="0" borderId="0" xfId="0" applyFont="1" applyProtection="1"/>
    <xf numFmtId="0" fontId="30" fillId="10" borderId="2" xfId="4" applyFont="1" applyFill="1" applyBorder="1" applyAlignment="1">
      <alignment horizontal="center" vertical="center"/>
    </xf>
    <xf numFmtId="3" fontId="30" fillId="10" borderId="2" xfId="4" applyNumberFormat="1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29" fillId="0" borderId="74" xfId="0" applyNumberFormat="1" applyFont="1" applyFill="1" applyBorder="1" applyAlignment="1">
      <alignment horizontal="center" vertical="center"/>
    </xf>
    <xf numFmtId="0" fontId="29" fillId="0" borderId="75" xfId="0" applyFont="1" applyFill="1" applyBorder="1" applyAlignment="1">
      <alignment vertical="center"/>
    </xf>
    <xf numFmtId="3" fontId="29" fillId="0" borderId="75" xfId="0" applyNumberFormat="1" applyFont="1" applyFill="1" applyBorder="1" applyAlignment="1">
      <alignment vertical="center"/>
    </xf>
    <xf numFmtId="166" fontId="29" fillId="0" borderId="75" xfId="3" applyNumberFormat="1" applyFont="1" applyFill="1" applyBorder="1" applyAlignment="1">
      <alignment vertical="center"/>
    </xf>
    <xf numFmtId="3" fontId="29" fillId="0" borderId="76" xfId="0" applyNumberFormat="1" applyFont="1" applyFill="1" applyBorder="1" applyAlignment="1">
      <alignment horizontal="right" vertical="center"/>
    </xf>
    <xf numFmtId="0" fontId="29" fillId="0" borderId="77" xfId="0" applyNumberFormat="1" applyFont="1" applyFill="1" applyBorder="1" applyAlignment="1">
      <alignment horizontal="center" vertical="center"/>
    </xf>
    <xf numFmtId="0" fontId="29" fillId="0" borderId="78" xfId="0" applyFont="1" applyFill="1" applyBorder="1" applyAlignment="1">
      <alignment vertical="center"/>
    </xf>
    <xf numFmtId="3" fontId="29" fillId="0" borderId="78" xfId="0" applyNumberFormat="1" applyFont="1" applyFill="1" applyBorder="1" applyAlignment="1">
      <alignment vertical="center"/>
    </xf>
    <xf numFmtId="166" fontId="29" fillId="0" borderId="78" xfId="3" applyNumberFormat="1" applyFont="1" applyFill="1" applyBorder="1" applyAlignment="1">
      <alignment vertical="center"/>
    </xf>
    <xf numFmtId="3" fontId="29" fillId="0" borderId="79" xfId="0" applyNumberFormat="1" applyFont="1" applyFill="1" applyBorder="1" applyAlignment="1">
      <alignment horizontal="right" vertical="center"/>
    </xf>
    <xf numFmtId="3" fontId="31" fillId="11" borderId="81" xfId="0" applyNumberFormat="1" applyFont="1" applyFill="1" applyBorder="1" applyAlignment="1">
      <alignment vertical="center"/>
    </xf>
    <xf numFmtId="166" fontId="31" fillId="11" borderId="81" xfId="3" applyNumberFormat="1" applyFont="1" applyFill="1" applyBorder="1" applyAlignment="1">
      <alignment vertical="center"/>
    </xf>
    <xf numFmtId="3" fontId="31" fillId="11" borderId="82" xfId="0" applyNumberFormat="1" applyFont="1" applyFill="1" applyBorder="1" applyAlignment="1">
      <alignment horizontal="right" vertical="center"/>
    </xf>
    <xf numFmtId="3" fontId="31" fillId="0" borderId="0" xfId="0" applyNumberFormat="1" applyFont="1" applyFill="1" applyBorder="1" applyAlignment="1">
      <alignment vertical="center"/>
    </xf>
    <xf numFmtId="166" fontId="31" fillId="0" borderId="0" xfId="3" applyNumberFormat="1" applyFont="1" applyFill="1" applyBorder="1" applyAlignment="1">
      <alignment vertical="center"/>
    </xf>
    <xf numFmtId="3" fontId="31" fillId="0" borderId="0" xfId="0" applyNumberFormat="1" applyFont="1" applyFill="1" applyBorder="1" applyAlignment="1">
      <alignment horizontal="right" vertical="center"/>
    </xf>
    <xf numFmtId="1" fontId="30" fillId="10" borderId="2" xfId="4" applyNumberFormat="1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3" fontId="29" fillId="0" borderId="76" xfId="0" applyNumberFormat="1" applyFont="1" applyFill="1" applyBorder="1" applyAlignment="1">
      <alignment vertical="center"/>
    </xf>
    <xf numFmtId="0" fontId="29" fillId="0" borderId="77" xfId="0" applyFont="1" applyFill="1" applyBorder="1" applyAlignment="1">
      <alignment horizontal="center" vertical="center"/>
    </xf>
    <xf numFmtId="3" fontId="29" fillId="0" borderId="79" xfId="0" applyNumberFormat="1" applyFont="1" applyFill="1" applyBorder="1" applyAlignment="1">
      <alignment vertical="center"/>
    </xf>
    <xf numFmtId="3" fontId="29" fillId="0" borderId="78" xfId="0" applyNumberFormat="1" applyFont="1" applyFill="1" applyBorder="1" applyAlignment="1">
      <alignment horizontal="right" vertical="center"/>
    </xf>
    <xf numFmtId="0" fontId="31" fillId="0" borderId="77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vertical="center"/>
    </xf>
    <xf numFmtId="3" fontId="31" fillId="0" borderId="78" xfId="0" applyNumberFormat="1" applyFont="1" applyFill="1" applyBorder="1" applyAlignment="1">
      <alignment vertical="center"/>
    </xf>
    <xf numFmtId="3" fontId="31" fillId="0" borderId="79" xfId="0" applyNumberFormat="1" applyFont="1" applyFill="1" applyBorder="1" applyAlignment="1">
      <alignment vertical="center"/>
    </xf>
    <xf numFmtId="3" fontId="31" fillId="11" borderId="82" xfId="0" applyNumberFormat="1" applyFont="1" applyFill="1" applyBorder="1" applyAlignment="1">
      <alignment vertical="center"/>
    </xf>
    <xf numFmtId="166" fontId="29" fillId="0" borderId="75" xfId="3" applyNumberFormat="1" applyFont="1" applyFill="1" applyBorder="1" applyAlignment="1">
      <alignment horizontal="right" vertical="center"/>
    </xf>
    <xf numFmtId="166" fontId="31" fillId="11" borderId="81" xfId="3" applyNumberFormat="1" applyFont="1" applyFill="1" applyBorder="1" applyAlignment="1">
      <alignment horizontal="right" vertical="center"/>
    </xf>
    <xf numFmtId="0" fontId="30" fillId="10" borderId="78" xfId="4" applyFont="1" applyFill="1" applyBorder="1" applyAlignment="1">
      <alignment horizontal="center" vertical="center"/>
    </xf>
    <xf numFmtId="0" fontId="30" fillId="10" borderId="78" xfId="0" applyFont="1" applyFill="1" applyBorder="1" applyAlignment="1">
      <alignment horizontal="center" vertical="center"/>
    </xf>
    <xf numFmtId="0" fontId="30" fillId="10" borderId="79" xfId="0" applyFont="1" applyFill="1" applyBorder="1" applyAlignment="1">
      <alignment horizontal="center" vertical="center"/>
    </xf>
    <xf numFmtId="0" fontId="29" fillId="0" borderId="77" xfId="4" applyFont="1" applyFill="1" applyBorder="1" applyAlignment="1">
      <alignment horizontal="center" vertical="center"/>
    </xf>
    <xf numFmtId="0" fontId="29" fillId="0" borderId="78" xfId="4" applyFont="1" applyFill="1" applyBorder="1" applyAlignment="1">
      <alignment vertical="center"/>
    </xf>
    <xf numFmtId="3" fontId="29" fillId="0" borderId="78" xfId="4" applyNumberFormat="1" applyFont="1" applyFill="1" applyBorder="1" applyAlignment="1">
      <alignment vertical="center"/>
    </xf>
    <xf numFmtId="0" fontId="31" fillId="11" borderId="77" xfId="4" applyFont="1" applyFill="1" applyBorder="1" applyAlignment="1">
      <alignment horizontal="center" vertical="center"/>
    </xf>
    <xf numFmtId="0" fontId="31" fillId="11" borderId="78" xfId="4" applyFont="1" applyFill="1" applyBorder="1" applyAlignment="1">
      <alignment vertical="center"/>
    </xf>
    <xf numFmtId="3" fontId="31" fillId="11" borderId="78" xfId="4" applyNumberFormat="1" applyFont="1" applyFill="1" applyBorder="1" applyAlignment="1">
      <alignment vertical="center"/>
    </xf>
    <xf numFmtId="166" fontId="31" fillId="11" borderId="78" xfId="3" applyNumberFormat="1" applyFont="1" applyFill="1" applyBorder="1" applyAlignment="1">
      <alignment vertical="center"/>
    </xf>
    <xf numFmtId="3" fontId="31" fillId="11" borderId="79" xfId="0" applyNumberFormat="1" applyFont="1" applyFill="1" applyBorder="1" applyAlignment="1">
      <alignment vertical="center"/>
    </xf>
    <xf numFmtId="3" fontId="31" fillId="11" borderId="78" xfId="0" applyNumberFormat="1" applyFont="1" applyFill="1" applyBorder="1" applyAlignment="1">
      <alignment horizontal="center" vertical="center"/>
    </xf>
    <xf numFmtId="3" fontId="31" fillId="11" borderId="79" xfId="4" applyNumberFormat="1" applyFont="1" applyFill="1" applyBorder="1" applyAlignment="1">
      <alignment horizontal="center" vertical="center"/>
    </xf>
    <xf numFmtId="0" fontId="31" fillId="11" borderId="80" xfId="4" applyFont="1" applyFill="1" applyBorder="1" applyAlignment="1">
      <alignment vertical="center"/>
    </xf>
    <xf numFmtId="3" fontId="31" fillId="11" borderId="81" xfId="4" applyNumberFormat="1" applyFont="1" applyFill="1" applyBorder="1" applyAlignment="1">
      <alignment vertical="center"/>
    </xf>
    <xf numFmtId="3" fontId="31" fillId="11" borderId="81" xfId="3" applyNumberFormat="1" applyFont="1" applyFill="1" applyBorder="1" applyAlignment="1">
      <alignment vertical="center"/>
    </xf>
    <xf numFmtId="3" fontId="31" fillId="11" borderId="81" xfId="0" applyNumberFormat="1" applyFont="1" applyFill="1" applyBorder="1" applyAlignment="1">
      <alignment horizontal="center" vertical="center"/>
    </xf>
    <xf numFmtId="0" fontId="31" fillId="11" borderId="82" xfId="4" applyFont="1" applyFill="1" applyBorder="1" applyAlignment="1">
      <alignment horizontal="center" vertical="center"/>
    </xf>
    <xf numFmtId="166" fontId="29" fillId="0" borderId="78" xfId="3" applyNumberFormat="1" applyFont="1" applyFill="1" applyBorder="1" applyAlignment="1">
      <alignment horizontal="right" vertical="center"/>
    </xf>
    <xf numFmtId="166" fontId="31" fillId="11" borderId="81" xfId="0" applyNumberFormat="1" applyFont="1" applyFill="1" applyBorder="1" applyAlignment="1">
      <alignment vertical="center"/>
    </xf>
    <xf numFmtId="0" fontId="29" fillId="0" borderId="74" xfId="4" applyFont="1" applyFill="1" applyBorder="1" applyAlignment="1">
      <alignment horizontal="center" vertical="center"/>
    </xf>
    <xf numFmtId="0" fontId="29" fillId="0" borderId="75" xfId="4" applyFont="1" applyFill="1" applyBorder="1" applyAlignment="1">
      <alignment vertical="center"/>
    </xf>
    <xf numFmtId="3" fontId="29" fillId="0" borderId="75" xfId="4" applyNumberFormat="1" applyFont="1" applyFill="1" applyBorder="1" applyAlignment="1">
      <alignment vertical="center"/>
    </xf>
    <xf numFmtId="3" fontId="29" fillId="0" borderId="76" xfId="4" applyNumberFormat="1" applyFont="1" applyFill="1" applyBorder="1" applyAlignment="1">
      <alignment vertical="center"/>
    </xf>
    <xf numFmtId="0" fontId="29" fillId="0" borderId="77" xfId="4" applyNumberFormat="1" applyFont="1" applyFill="1" applyBorder="1" applyAlignment="1">
      <alignment horizontal="center" vertical="center"/>
    </xf>
    <xf numFmtId="3" fontId="29" fillId="0" borderId="79" xfId="4" applyNumberFormat="1" applyFont="1" applyFill="1" applyBorder="1" applyAlignment="1">
      <alignment vertical="center"/>
    </xf>
    <xf numFmtId="0" fontId="31" fillId="11" borderId="80" xfId="0" applyFont="1" applyFill="1" applyBorder="1" applyAlignment="1">
      <alignment vertical="center"/>
    </xf>
    <xf numFmtId="0" fontId="29" fillId="11" borderId="81" xfId="0" applyFont="1" applyFill="1" applyBorder="1" applyAlignment="1">
      <alignment vertical="center"/>
    </xf>
    <xf numFmtId="164" fontId="4" fillId="10" borderId="1" xfId="1" applyNumberFormat="1" applyFont="1" applyFill="1" applyBorder="1" applyAlignment="1" applyProtection="1">
      <alignment vertical="center"/>
    </xf>
    <xf numFmtId="3" fontId="4" fillId="10" borderId="1" xfId="1" applyNumberFormat="1" applyFont="1" applyFill="1" applyBorder="1" applyAlignment="1" applyProtection="1">
      <alignment vertical="center"/>
    </xf>
    <xf numFmtId="10" fontId="4" fillId="10" borderId="1" xfId="1" applyNumberFormat="1" applyFont="1" applyFill="1" applyBorder="1" applyAlignment="1" applyProtection="1">
      <alignment vertical="center" wrapText="1"/>
    </xf>
    <xf numFmtId="49" fontId="4" fillId="10" borderId="1" xfId="1" applyNumberFormat="1" applyFont="1" applyFill="1" applyBorder="1" applyAlignment="1" applyProtection="1">
      <alignment vertical="center"/>
    </xf>
    <xf numFmtId="164" fontId="4" fillId="10" borderId="0" xfId="1" applyNumberFormat="1" applyFont="1" applyFill="1" applyAlignment="1" applyProtection="1">
      <alignment horizontal="left" vertical="center" wrapText="1"/>
    </xf>
    <xf numFmtId="3" fontId="4" fillId="10" borderId="0" xfId="1" applyNumberFormat="1" applyFont="1" applyFill="1" applyAlignment="1" applyProtection="1">
      <alignment horizontal="center" vertical="center" wrapText="1"/>
    </xf>
    <xf numFmtId="10" fontId="4" fillId="10" borderId="0" xfId="1" applyNumberFormat="1" applyFont="1" applyFill="1" applyAlignment="1" applyProtection="1">
      <alignment horizontal="center" vertical="center" wrapText="1"/>
    </xf>
    <xf numFmtId="49" fontId="4" fillId="10" borderId="0" xfId="1" applyNumberFormat="1" applyFont="1" applyFill="1" applyAlignment="1" applyProtection="1">
      <alignment horizontal="left" vertical="center" wrapText="1"/>
    </xf>
    <xf numFmtId="164" fontId="4" fillId="11" borderId="1" xfId="1" applyNumberFormat="1" applyFont="1" applyFill="1" applyBorder="1" applyAlignment="1" applyProtection="1">
      <alignment vertical="center"/>
    </xf>
    <xf numFmtId="3" fontId="4" fillId="11" borderId="1" xfId="1" applyNumberFormat="1" applyFont="1" applyFill="1" applyBorder="1" applyAlignment="1" applyProtection="1">
      <alignment vertical="center"/>
    </xf>
    <xf numFmtId="10" fontId="4" fillId="11" borderId="1" xfId="1" applyNumberFormat="1" applyFont="1" applyFill="1" applyBorder="1" applyAlignment="1" applyProtection="1">
      <alignment vertical="center" wrapText="1"/>
    </xf>
    <xf numFmtId="49" fontId="4" fillId="11" borderId="1" xfId="1" applyNumberFormat="1" applyFont="1" applyFill="1" applyBorder="1" applyAlignment="1" applyProtection="1">
      <alignment vertical="center"/>
    </xf>
    <xf numFmtId="164" fontId="4" fillId="10" borderId="0" xfId="5" applyNumberFormat="1" applyFont="1" applyFill="1" applyAlignment="1" applyProtection="1">
      <alignment horizontal="left" vertical="center" wrapText="1"/>
    </xf>
    <xf numFmtId="49" fontId="4" fillId="10" borderId="0" xfId="5" applyNumberFormat="1" applyFont="1" applyFill="1" applyAlignment="1" applyProtection="1">
      <alignment horizontal="left" vertical="center" wrapText="1"/>
    </xf>
    <xf numFmtId="3" fontId="4" fillId="10" borderId="0" xfId="5" applyNumberFormat="1" applyFont="1" applyFill="1" applyAlignment="1" applyProtection="1">
      <alignment horizontal="center" vertical="center" wrapText="1"/>
    </xf>
    <xf numFmtId="10" fontId="4" fillId="10" borderId="0" xfId="5" applyNumberFormat="1" applyFont="1" applyFill="1" applyAlignment="1" applyProtection="1">
      <alignment horizontal="center" vertical="center" wrapText="1"/>
    </xf>
    <xf numFmtId="164" fontId="8" fillId="0" borderId="1" xfId="5" applyNumberFormat="1" applyFont="1" applyFill="1" applyBorder="1" applyAlignment="1" applyProtection="1">
      <alignment vertical="center"/>
    </xf>
    <xf numFmtId="0" fontId="5" fillId="0" borderId="0" xfId="5" applyFont="1" applyFill="1" applyProtection="1"/>
    <xf numFmtId="164" fontId="5" fillId="0" borderId="1" xfId="5" applyNumberFormat="1" applyFont="1" applyFill="1" applyBorder="1" applyAlignment="1" applyProtection="1">
      <alignment vertical="center"/>
    </xf>
    <xf numFmtId="3" fontId="5" fillId="0" borderId="1" xfId="5" applyNumberFormat="1" applyFont="1" applyFill="1" applyBorder="1" applyAlignment="1" applyProtection="1">
      <alignment vertical="center"/>
    </xf>
    <xf numFmtId="10" fontId="5" fillId="0" borderId="1" xfId="5" applyNumberFormat="1" applyFont="1" applyFill="1" applyBorder="1" applyAlignment="1" applyProtection="1">
      <alignment vertical="center" wrapText="1"/>
    </xf>
    <xf numFmtId="49" fontId="8" fillId="0" borderId="1" xfId="5" applyNumberFormat="1" applyFont="1" applyFill="1" applyBorder="1" applyAlignment="1" applyProtection="1">
      <alignment vertical="center"/>
    </xf>
    <xf numFmtId="3" fontId="8" fillId="0" borderId="1" xfId="5" applyNumberFormat="1" applyFont="1" applyFill="1" applyBorder="1" applyAlignment="1" applyProtection="1">
      <alignment vertical="center"/>
    </xf>
    <xf numFmtId="10" fontId="8" fillId="0" borderId="1" xfId="5" applyNumberFormat="1" applyFont="1" applyFill="1" applyBorder="1" applyAlignment="1" applyProtection="1">
      <alignment vertical="center"/>
    </xf>
    <xf numFmtId="49" fontId="8" fillId="0" borderId="1" xfId="5" applyNumberFormat="1" applyFont="1" applyFill="1" applyBorder="1" applyAlignment="1" applyProtection="1">
      <alignment vertical="center" wrapText="1"/>
    </xf>
    <xf numFmtId="164" fontId="5" fillId="11" borderId="1" xfId="5" applyNumberFormat="1" applyFont="1" applyFill="1" applyBorder="1" applyAlignment="1" applyProtection="1">
      <alignment vertical="center"/>
    </xf>
    <xf numFmtId="49" fontId="5" fillId="11" borderId="1" xfId="5" applyNumberFormat="1" applyFont="1" applyFill="1" applyBorder="1" applyAlignment="1" applyProtection="1">
      <alignment vertical="center"/>
    </xf>
    <xf numFmtId="3" fontId="5" fillId="11" borderId="1" xfId="5" applyNumberFormat="1" applyFont="1" applyFill="1" applyBorder="1" applyAlignment="1" applyProtection="1">
      <alignment vertical="center"/>
    </xf>
    <xf numFmtId="10" fontId="5" fillId="11" borderId="1" xfId="5" applyNumberFormat="1" applyFont="1" applyFill="1" applyBorder="1" applyAlignment="1" applyProtection="1">
      <alignment vertical="center" wrapText="1"/>
    </xf>
    <xf numFmtId="164" fontId="8" fillId="11" borderId="1" xfId="5" applyNumberFormat="1" applyFont="1" applyFill="1" applyBorder="1" applyAlignment="1" applyProtection="1">
      <alignment vertical="center"/>
    </xf>
    <xf numFmtId="164" fontId="4" fillId="11" borderId="1" xfId="5" applyNumberFormat="1" applyFont="1" applyFill="1" applyBorder="1" applyAlignment="1" applyProtection="1">
      <alignment vertical="center"/>
    </xf>
    <xf numFmtId="49" fontId="4" fillId="11" borderId="1" xfId="5" applyNumberFormat="1" applyFont="1" applyFill="1" applyBorder="1" applyAlignment="1" applyProtection="1">
      <alignment vertical="center"/>
    </xf>
    <xf numFmtId="3" fontId="4" fillId="11" borderId="1" xfId="5" applyNumberFormat="1" applyFont="1" applyFill="1" applyBorder="1" applyAlignment="1" applyProtection="1">
      <alignment vertical="center"/>
    </xf>
    <xf numFmtId="10" fontId="4" fillId="11" borderId="1" xfId="5" applyNumberFormat="1" applyFont="1" applyFill="1" applyBorder="1" applyAlignment="1" applyProtection="1">
      <alignment vertical="center" wrapText="1"/>
    </xf>
    <xf numFmtId="49" fontId="8" fillId="11" borderId="1" xfId="5" applyNumberFormat="1" applyFont="1" applyFill="1" applyBorder="1" applyAlignment="1" applyProtection="1">
      <alignment vertical="center"/>
    </xf>
    <xf numFmtId="3" fontId="8" fillId="11" borderId="1" xfId="5" applyNumberFormat="1" applyFont="1" applyFill="1" applyBorder="1" applyAlignment="1" applyProtection="1">
      <alignment vertical="center"/>
    </xf>
    <xf numFmtId="10" fontId="8" fillId="11" borderId="1" xfId="5" applyNumberFormat="1" applyFont="1" applyFill="1" applyBorder="1" applyAlignment="1" applyProtection="1">
      <alignment horizontal="right" vertical="center"/>
    </xf>
    <xf numFmtId="49" fontId="8" fillId="11" borderId="1" xfId="5" applyNumberFormat="1" applyFont="1" applyFill="1" applyBorder="1" applyAlignment="1" applyProtection="1">
      <alignment vertical="center" wrapText="1"/>
    </xf>
    <xf numFmtId="10" fontId="8" fillId="11" borderId="1" xfId="5" applyNumberFormat="1" applyFont="1" applyFill="1" applyBorder="1" applyAlignment="1" applyProtection="1">
      <alignment vertical="center"/>
    </xf>
    <xf numFmtId="165" fontId="8" fillId="10" borderId="0" xfId="1" applyNumberFormat="1" applyFont="1" applyFill="1" applyAlignment="1" applyProtection="1">
      <alignment horizontal="center" vertical="center" wrapText="1"/>
    </xf>
    <xf numFmtId="3" fontId="4" fillId="11" borderId="1" xfId="1" applyNumberFormat="1" applyFont="1" applyFill="1" applyBorder="1" applyAlignment="1" applyProtection="1">
      <alignment vertical="center" wrapText="1"/>
    </xf>
    <xf numFmtId="165" fontId="4" fillId="10" borderId="0" xfId="1" applyNumberFormat="1" applyFont="1" applyFill="1" applyAlignment="1" applyProtection="1">
      <alignment horizontal="center" vertical="center" wrapText="1"/>
    </xf>
    <xf numFmtId="0" fontId="23" fillId="5" borderId="80" xfId="11" applyFont="1" applyFill="1" applyBorder="1"/>
    <xf numFmtId="43" fontId="1" fillId="5" borderId="81" xfId="11" applyNumberFormat="1" applyFont="1" applyFill="1" applyBorder="1"/>
    <xf numFmtId="41" fontId="1" fillId="5" borderId="82" xfId="11" applyNumberFormat="1" applyFont="1" applyFill="1" applyBorder="1"/>
    <xf numFmtId="0" fontId="23" fillId="5" borderId="4" xfId="15" applyFont="1" applyFill="1" applyBorder="1" applyAlignment="1">
      <alignment horizontal="center"/>
    </xf>
    <xf numFmtId="49" fontId="1" fillId="0" borderId="77" xfId="11" applyNumberFormat="1" applyFont="1" applyFill="1" applyBorder="1" applyAlignment="1">
      <alignment horizontal="left" vertical="distributed" wrapText="1"/>
    </xf>
    <xf numFmtId="43" fontId="1" fillId="0" borderId="78" xfId="11" applyNumberFormat="1" applyFont="1" applyFill="1" applyBorder="1" applyAlignment="1">
      <alignment horizontal="right" vertical="distributed" wrapText="1"/>
    </xf>
    <xf numFmtId="43" fontId="1" fillId="0" borderId="79" xfId="11" applyNumberFormat="1" applyFont="1" applyFill="1" applyBorder="1" applyAlignment="1">
      <alignment horizontal="right" vertical="distributed"/>
    </xf>
    <xf numFmtId="49" fontId="1" fillId="11" borderId="74" xfId="11" applyNumberFormat="1" applyFont="1" applyFill="1" applyBorder="1" applyAlignment="1">
      <alignment horizontal="left" vertical="distributed" wrapText="1"/>
    </xf>
    <xf numFmtId="43" fontId="23" fillId="11" borderId="75" xfId="11" applyNumberFormat="1" applyFont="1" applyFill="1" applyBorder="1" applyAlignment="1">
      <alignment horizontal="right" vertical="distributed"/>
    </xf>
    <xf numFmtId="43" fontId="23" fillId="11" borderId="75" xfId="11" applyNumberFormat="1" applyFont="1" applyFill="1" applyBorder="1" applyAlignment="1">
      <alignment horizontal="right" vertical="distributed" wrapText="1"/>
    </xf>
    <xf numFmtId="43" fontId="23" fillId="11" borderId="76" xfId="11" applyNumberFormat="1" applyFont="1" applyFill="1" applyBorder="1" applyAlignment="1">
      <alignment horizontal="right" vertical="distributed"/>
    </xf>
    <xf numFmtId="49" fontId="1" fillId="11" borderId="77" xfId="11" applyNumberFormat="1" applyFont="1" applyFill="1" applyBorder="1" applyAlignment="1">
      <alignment horizontal="left" vertical="distributed" wrapText="1"/>
    </xf>
    <xf numFmtId="43" fontId="23" fillId="11" borderId="78" xfId="11" applyNumberFormat="1" applyFont="1" applyFill="1" applyBorder="1" applyAlignment="1">
      <alignment horizontal="right" vertical="distributed" wrapText="1"/>
    </xf>
    <xf numFmtId="43" fontId="23" fillId="11" borderId="79" xfId="11" applyNumberFormat="1" applyFont="1" applyFill="1" applyBorder="1" applyAlignment="1">
      <alignment horizontal="right" vertical="distributed"/>
    </xf>
    <xf numFmtId="0" fontId="31" fillId="5" borderId="2" xfId="0" applyFont="1" applyFill="1" applyBorder="1" applyProtection="1"/>
    <xf numFmtId="0" fontId="31" fillId="5" borderId="2" xfId="0" applyFont="1" applyFill="1" applyBorder="1" applyAlignment="1" applyProtection="1">
      <alignment horizontal="center"/>
    </xf>
    <xf numFmtId="0" fontId="31" fillId="0" borderId="0" xfId="0" applyFont="1" applyProtection="1"/>
    <xf numFmtId="4" fontId="31" fillId="0" borderId="0" xfId="0" applyNumberFormat="1" applyFont="1" applyAlignment="1" applyProtection="1">
      <alignment horizontal="right" vertical="distributed"/>
    </xf>
    <xf numFmtId="0" fontId="29" fillId="0" borderId="0" xfId="0" applyFont="1" applyAlignment="1" applyProtection="1"/>
    <xf numFmtId="4" fontId="29" fillId="0" borderId="0" xfId="0" applyNumberFormat="1" applyFont="1" applyAlignment="1" applyProtection="1">
      <alignment horizontal="right" vertical="distributed"/>
    </xf>
    <xf numFmtId="0" fontId="31" fillId="11" borderId="2" xfId="0" applyFont="1" applyFill="1" applyBorder="1" applyProtection="1"/>
    <xf numFmtId="4" fontId="31" fillId="11" borderId="2" xfId="0" applyNumberFormat="1" applyFont="1" applyFill="1" applyBorder="1" applyAlignment="1" applyProtection="1">
      <alignment horizontal="right" vertical="distributed"/>
    </xf>
    <xf numFmtId="4" fontId="29" fillId="0" borderId="0" xfId="0" applyNumberFormat="1" applyFont="1" applyProtection="1"/>
    <xf numFmtId="0" fontId="1" fillId="0" borderId="0" xfId="11" applyFont="1"/>
    <xf numFmtId="0" fontId="1" fillId="0" borderId="0" xfId="11" applyFont="1" applyBorder="1"/>
    <xf numFmtId="0" fontId="23" fillId="5" borderId="2" xfId="11" applyFont="1" applyFill="1" applyBorder="1" applyAlignment="1">
      <alignment horizontal="center"/>
    </xf>
    <xf numFmtId="43" fontId="23" fillId="5" borderId="2" xfId="11" applyNumberFormat="1" applyFont="1" applyFill="1" applyBorder="1" applyAlignment="1">
      <alignment horizontal="right" vertical="distributed"/>
    </xf>
    <xf numFmtId="0" fontId="23" fillId="5" borderId="5" xfId="11" applyFont="1" applyFill="1" applyBorder="1"/>
    <xf numFmtId="0" fontId="23" fillId="5" borderId="10" xfId="11" applyFont="1" applyFill="1" applyBorder="1"/>
    <xf numFmtId="0" fontId="1" fillId="5" borderId="10" xfId="11" applyFont="1" applyFill="1" applyBorder="1"/>
    <xf numFmtId="0" fontId="1" fillId="5" borderId="6" xfId="11" applyFont="1" applyFill="1" applyBorder="1"/>
    <xf numFmtId="0" fontId="1" fillId="0" borderId="0" xfId="11" applyFont="1" applyAlignment="1">
      <alignment vertical="center"/>
    </xf>
    <xf numFmtId="0" fontId="1" fillId="0" borderId="2" xfId="11" applyFont="1" applyBorder="1" applyAlignment="1">
      <alignment horizontal="center" wrapText="1"/>
    </xf>
    <xf numFmtId="4" fontId="1" fillId="0" borderId="2" xfId="11" applyNumberFormat="1" applyFont="1" applyBorder="1"/>
    <xf numFmtId="0" fontId="1" fillId="0" borderId="2" xfId="15" applyFont="1" applyFill="1" applyBorder="1"/>
    <xf numFmtId="3" fontId="29" fillId="0" borderId="2" xfId="15" applyNumberFormat="1" applyFont="1" applyFill="1" applyBorder="1"/>
    <xf numFmtId="49" fontId="29" fillId="0" borderId="2" xfId="15" applyNumberFormat="1" applyFont="1" applyFill="1" applyBorder="1" applyAlignment="1">
      <alignment horizontal="right"/>
    </xf>
    <xf numFmtId="3" fontId="1" fillId="0" borderId="2" xfId="15" applyNumberFormat="1" applyFont="1" applyFill="1" applyBorder="1"/>
    <xf numFmtId="41" fontId="29" fillId="0" borderId="2" xfId="15" applyNumberFormat="1" applyFont="1" applyFill="1" applyBorder="1" applyAlignment="1">
      <alignment horizontal="right" vertical="distributed"/>
    </xf>
    <xf numFmtId="41" fontId="1" fillId="0" borderId="2" xfId="15" applyNumberFormat="1" applyFont="1" applyFill="1" applyBorder="1" applyAlignment="1">
      <alignment horizontal="right" vertical="distributed"/>
    </xf>
    <xf numFmtId="3" fontId="23" fillId="0" borderId="2" xfId="15" applyNumberFormat="1" applyFont="1" applyFill="1" applyBorder="1"/>
    <xf numFmtId="41" fontId="1" fillId="0" borderId="2" xfId="15" applyNumberFormat="1" applyFont="1" applyFill="1" applyBorder="1" applyAlignment="1">
      <alignment horizontal="right" vertical="justify"/>
    </xf>
    <xf numFmtId="0" fontId="1" fillId="0" borderId="0" xfId="13" applyFont="1"/>
    <xf numFmtId="43" fontId="1" fillId="0" borderId="0" xfId="13" applyNumberFormat="1" applyFont="1"/>
    <xf numFmtId="0" fontId="23" fillId="11" borderId="2" xfId="13" applyFont="1" applyFill="1" applyBorder="1"/>
    <xf numFmtId="4" fontId="23" fillId="11" borderId="2" xfId="13" applyNumberFormat="1" applyFont="1" applyFill="1" applyBorder="1" applyAlignment="1">
      <alignment horizontal="right" vertical="distributed"/>
    </xf>
    <xf numFmtId="0" fontId="23" fillId="5" borderId="2" xfId="13" applyFont="1" applyFill="1" applyBorder="1"/>
    <xf numFmtId="4" fontId="23" fillId="5" borderId="2" xfId="13" applyNumberFormat="1" applyFont="1" applyFill="1" applyBorder="1" applyAlignment="1">
      <alignment horizontal="right" vertical="distributed"/>
    </xf>
    <xf numFmtId="0" fontId="23" fillId="4" borderId="45" xfId="13" applyFont="1" applyFill="1" applyBorder="1" applyAlignment="1">
      <alignment horizontal="center" vertical="top"/>
    </xf>
    <xf numFmtId="0" fontId="23" fillId="4" borderId="45" xfId="13" applyFont="1" applyFill="1" applyBorder="1" applyAlignment="1">
      <alignment horizontal="center" vertical="top" wrapText="1"/>
    </xf>
    <xf numFmtId="0" fontId="31" fillId="4" borderId="45" xfId="13" applyFont="1" applyFill="1" applyBorder="1" applyAlignment="1">
      <alignment horizontal="center" vertical="top"/>
    </xf>
    <xf numFmtId="0" fontId="1" fillId="0" borderId="0" xfId="13" applyFont="1" applyAlignment="1">
      <alignment horizontal="right" vertical="distributed"/>
    </xf>
    <xf numFmtId="43" fontId="1" fillId="0" borderId="0" xfId="13" applyNumberFormat="1" applyFont="1" applyAlignment="1">
      <alignment horizontal="right" vertical="distributed"/>
    </xf>
    <xf numFmtId="0" fontId="31" fillId="11" borderId="28" xfId="18" applyFont="1" applyFill="1" applyBorder="1"/>
    <xf numFmtId="0" fontId="31" fillId="11" borderId="27" xfId="18" applyFont="1" applyFill="1" applyBorder="1"/>
    <xf numFmtId="0" fontId="29" fillId="11" borderId="27" xfId="18" applyFont="1" applyFill="1" applyBorder="1"/>
    <xf numFmtId="43" fontId="29" fillId="11" borderId="29" xfId="19" applyNumberFormat="1" applyFont="1" applyFill="1" applyBorder="1" applyAlignment="1" applyProtection="1">
      <alignment horizontal="right" vertical="distributed"/>
    </xf>
    <xf numFmtId="43" fontId="29" fillId="11" borderId="27" xfId="19" applyNumberFormat="1" applyFont="1" applyFill="1" applyBorder="1" applyAlignment="1" applyProtection="1">
      <alignment horizontal="right" vertical="distributed"/>
    </xf>
    <xf numFmtId="43" fontId="29" fillId="11" borderId="0" xfId="18" applyNumberFormat="1" applyFont="1" applyFill="1" applyAlignment="1">
      <alignment horizontal="right" vertical="distributed"/>
    </xf>
    <xf numFmtId="0" fontId="31" fillId="12" borderId="28" xfId="18" applyFont="1" applyFill="1" applyBorder="1"/>
    <xf numFmtId="0" fontId="29" fillId="12" borderId="27" xfId="18" applyFont="1" applyFill="1" applyBorder="1"/>
    <xf numFmtId="49" fontId="31" fillId="12" borderId="27" xfId="19" applyNumberFormat="1" applyFont="1" applyFill="1" applyBorder="1" applyAlignment="1" applyProtection="1">
      <alignment horizontal="left" vertical="distributed"/>
    </xf>
    <xf numFmtId="43" fontId="31" fillId="12" borderId="29" xfId="18" applyNumberFormat="1" applyFont="1" applyFill="1" applyBorder="1" applyAlignment="1">
      <alignment horizontal="right" vertical="distributed"/>
    </xf>
    <xf numFmtId="43" fontId="31" fillId="12" borderId="27" xfId="19" applyNumberFormat="1" applyFont="1" applyFill="1" applyBorder="1" applyAlignment="1" applyProtection="1">
      <alignment horizontal="right" vertical="distributed"/>
    </xf>
    <xf numFmtId="49" fontId="29" fillId="11" borderId="27" xfId="19" applyNumberFormat="1" applyFont="1" applyFill="1" applyBorder="1" applyAlignment="1" applyProtection="1">
      <alignment horizontal="left" vertical="distributed"/>
    </xf>
    <xf numFmtId="43" fontId="29" fillId="11" borderId="29" xfId="18" applyNumberFormat="1" applyFont="1" applyFill="1" applyBorder="1" applyAlignment="1">
      <alignment horizontal="right" vertical="distributed"/>
    </xf>
    <xf numFmtId="49" fontId="31" fillId="11" borderId="28" xfId="18" applyNumberFormat="1" applyFont="1" applyFill="1" applyBorder="1"/>
    <xf numFmtId="0" fontId="31" fillId="12" borderId="27" xfId="18" applyFont="1" applyFill="1" applyBorder="1"/>
    <xf numFmtId="43" fontId="31" fillId="12" borderId="29" xfId="19" applyNumberFormat="1" applyFont="1" applyFill="1" applyBorder="1" applyAlignment="1" applyProtection="1">
      <alignment horizontal="right" vertical="distributed"/>
    </xf>
    <xf numFmtId="0" fontId="1" fillId="0" borderId="0" xfId="10" applyFont="1"/>
    <xf numFmtId="3" fontId="31" fillId="5" borderId="64" xfId="2" applyNumberFormat="1" applyFont="1" applyFill="1" applyBorder="1" applyAlignment="1">
      <alignment horizontal="center" vertical="center" wrapText="1"/>
    </xf>
    <xf numFmtId="4" fontId="31" fillId="5" borderId="36" xfId="2" applyNumberFormat="1" applyFont="1" applyFill="1" applyBorder="1" applyAlignment="1">
      <alignment horizontal="center" vertical="distributed"/>
    </xf>
    <xf numFmtId="4" fontId="31" fillId="5" borderId="45" xfId="2" applyNumberFormat="1" applyFont="1" applyFill="1" applyBorder="1"/>
    <xf numFmtId="0" fontId="29" fillId="0" borderId="0" xfId="2" applyFont="1"/>
    <xf numFmtId="49" fontId="29" fillId="0" borderId="0" xfId="2" applyNumberFormat="1" applyFont="1"/>
    <xf numFmtId="49" fontId="29" fillId="0" borderId="0" xfId="2" applyNumberFormat="1" applyFont="1" applyFill="1"/>
    <xf numFmtId="0" fontId="29" fillId="0" borderId="0" xfId="2" applyFont="1" applyFill="1"/>
    <xf numFmtId="0" fontId="29" fillId="0" borderId="0" xfId="2" applyFont="1" applyBorder="1"/>
    <xf numFmtId="0" fontId="29" fillId="0" borderId="0" xfId="2" applyFont="1" applyFill="1" applyBorder="1"/>
    <xf numFmtId="169" fontId="29" fillId="0" borderId="0" xfId="2" applyNumberFormat="1" applyFont="1" applyFill="1" applyBorder="1"/>
    <xf numFmtId="170" fontId="29" fillId="0" borderId="0" xfId="2" applyNumberFormat="1" applyFont="1" applyFill="1" applyBorder="1"/>
    <xf numFmtId="10" fontId="29" fillId="0" borderId="0" xfId="2" applyNumberFormat="1" applyFont="1" applyFill="1" applyBorder="1"/>
    <xf numFmtId="10" fontId="31" fillId="5" borderId="84" xfId="2" applyNumberFormat="1" applyFont="1" applyFill="1" applyBorder="1" applyAlignment="1">
      <alignment horizontal="center" vertical="center" wrapText="1"/>
    </xf>
    <xf numFmtId="0" fontId="31" fillId="5" borderId="92" xfId="2" applyFont="1" applyFill="1" applyBorder="1" applyAlignment="1">
      <alignment horizontal="center" vertical="center"/>
    </xf>
    <xf numFmtId="0" fontId="7" fillId="0" borderId="44" xfId="2" applyFont="1" applyFill="1" applyBorder="1"/>
    <xf numFmtId="169" fontId="7" fillId="0" borderId="44" xfId="2" applyNumberFormat="1" applyFont="1" applyFill="1" applyBorder="1"/>
    <xf numFmtId="172" fontId="7" fillId="0" borderId="44" xfId="2" applyNumberFormat="1" applyFont="1" applyFill="1" applyBorder="1"/>
    <xf numFmtId="10" fontId="7" fillId="0" borderId="44" xfId="2" applyNumberFormat="1" applyFont="1" applyFill="1" applyBorder="1"/>
    <xf numFmtId="170" fontId="8" fillId="11" borderId="44" xfId="2" applyNumberFormat="1" applyFont="1" applyFill="1" applyBorder="1" applyAlignment="1">
      <alignment horizontal="center" vertical="center" wrapText="1"/>
    </xf>
    <xf numFmtId="10" fontId="8" fillId="11" borderId="44" xfId="2" applyNumberFormat="1" applyFont="1" applyFill="1" applyBorder="1" applyAlignment="1">
      <alignment horizontal="center" vertical="center" wrapText="1"/>
    </xf>
    <xf numFmtId="0" fontId="7" fillId="11" borderId="16" xfId="2" applyFont="1" applyFill="1" applyBorder="1"/>
    <xf numFmtId="172" fontId="7" fillId="0" borderId="44" xfId="2" applyNumberFormat="1" applyFont="1" applyFill="1" applyBorder="1" applyAlignment="1">
      <alignment horizontal="right"/>
    </xf>
    <xf numFmtId="0" fontId="7" fillId="0" borderId="45" xfId="2" applyFont="1" applyFill="1" applyBorder="1"/>
    <xf numFmtId="172" fontId="7" fillId="0" borderId="4" xfId="2" applyNumberFormat="1" applyFont="1" applyFill="1" applyBorder="1"/>
    <xf numFmtId="10" fontId="7" fillId="0" borderId="4" xfId="2" applyNumberFormat="1" applyFont="1" applyFill="1" applyBorder="1"/>
    <xf numFmtId="172" fontId="7" fillId="0" borderId="45" xfId="2" applyNumberFormat="1" applyFont="1" applyFill="1" applyBorder="1"/>
    <xf numFmtId="10" fontId="7" fillId="0" borderId="45" xfId="2" applyNumberFormat="1" applyFont="1" applyFill="1" applyBorder="1"/>
    <xf numFmtId="4" fontId="7" fillId="0" borderId="44" xfId="2" applyNumberFormat="1" applyFont="1" applyFill="1" applyBorder="1"/>
    <xf numFmtId="0" fontId="8" fillId="4" borderId="100" xfId="2" applyFont="1" applyFill="1" applyBorder="1"/>
    <xf numFmtId="4" fontId="8" fillId="4" borderId="100" xfId="2" applyNumberFormat="1" applyFont="1" applyFill="1" applyBorder="1"/>
    <xf numFmtId="10" fontId="8" fillId="4" borderId="100" xfId="2" applyNumberFormat="1" applyFont="1" applyFill="1" applyBorder="1"/>
    <xf numFmtId="0" fontId="7" fillId="0" borderId="101" xfId="2" applyFont="1" applyFill="1" applyBorder="1"/>
    <xf numFmtId="169" fontId="7" fillId="0" borderId="102" xfId="2" applyNumberFormat="1" applyFont="1" applyFill="1" applyBorder="1"/>
    <xf numFmtId="0" fontId="7" fillId="0" borderId="102" xfId="2" applyFont="1" applyFill="1" applyBorder="1"/>
    <xf numFmtId="4" fontId="7" fillId="0" borderId="102" xfId="2" applyNumberFormat="1" applyFont="1" applyFill="1" applyBorder="1"/>
    <xf numFmtId="10" fontId="7" fillId="0" borderId="103" xfId="2" applyNumberFormat="1" applyFont="1" applyFill="1" applyBorder="1"/>
    <xf numFmtId="0" fontId="7" fillId="0" borderId="94" xfId="2" applyFont="1" applyFill="1" applyBorder="1"/>
    <xf numFmtId="10" fontId="7" fillId="0" borderId="87" xfId="2" applyNumberFormat="1" applyFont="1" applyFill="1" applyBorder="1"/>
    <xf numFmtId="0" fontId="7" fillId="0" borderId="104" xfId="2" applyFont="1" applyFill="1" applyBorder="1"/>
    <xf numFmtId="169" fontId="7" fillId="0" borderId="105" xfId="2" applyNumberFormat="1" applyFont="1" applyFill="1" applyBorder="1"/>
    <xf numFmtId="0" fontId="7" fillId="0" borderId="105" xfId="2" applyFont="1" applyFill="1" applyBorder="1"/>
    <xf numFmtId="4" fontId="7" fillId="0" borderId="105" xfId="2" applyNumberFormat="1" applyFont="1" applyFill="1" applyBorder="1"/>
    <xf numFmtId="10" fontId="7" fillId="0" borderId="106" xfId="2" applyNumberFormat="1" applyFont="1" applyFill="1" applyBorder="1"/>
    <xf numFmtId="0" fontId="7" fillId="0" borderId="46" xfId="2" applyFont="1" applyFill="1" applyBorder="1"/>
    <xf numFmtId="169" fontId="7" fillId="0" borderId="46" xfId="2" applyNumberFormat="1" applyFont="1" applyFill="1" applyBorder="1"/>
    <xf numFmtId="4" fontId="7" fillId="0" borderId="46" xfId="2" applyNumberFormat="1" applyFont="1" applyFill="1" applyBorder="1"/>
    <xf numFmtId="10" fontId="7" fillId="0" borderId="46" xfId="2" applyNumberFormat="1" applyFont="1" applyFill="1" applyBorder="1"/>
    <xf numFmtId="49" fontId="7" fillId="0" borderId="44" xfId="2" applyNumberFormat="1" applyFont="1" applyFill="1" applyBorder="1"/>
    <xf numFmtId="4" fontId="7" fillId="0" borderId="0" xfId="20" applyNumberFormat="1" applyFont="1" applyFill="1"/>
    <xf numFmtId="10" fontId="7" fillId="0" borderId="44" xfId="21" applyNumberFormat="1" applyFont="1" applyFill="1" applyBorder="1"/>
    <xf numFmtId="0" fontId="8" fillId="0" borderId="46" xfId="2" applyFont="1" applyFill="1" applyBorder="1"/>
    <xf numFmtId="4" fontId="8" fillId="0" borderId="46" xfId="2" applyNumberFormat="1" applyFont="1" applyFill="1" applyBorder="1"/>
    <xf numFmtId="10" fontId="8" fillId="0" borderId="46" xfId="2" applyNumberFormat="1" applyFont="1" applyFill="1" applyBorder="1"/>
    <xf numFmtId="170" fontId="7" fillId="11" borderId="4" xfId="2" applyNumberFormat="1" applyFont="1" applyFill="1" applyBorder="1"/>
    <xf numFmtId="10" fontId="7" fillId="11" borderId="4" xfId="2" applyNumberFormat="1" applyFont="1" applyFill="1" applyBorder="1"/>
    <xf numFmtId="4" fontId="7" fillId="11" borderId="41" xfId="2" applyNumberFormat="1" applyFont="1" applyFill="1" applyBorder="1"/>
    <xf numFmtId="10" fontId="7" fillId="11" borderId="41" xfId="2" applyNumberFormat="1" applyFont="1" applyFill="1" applyBorder="1"/>
    <xf numFmtId="4" fontId="7" fillId="11" borderId="16" xfId="2" applyNumberFormat="1" applyFont="1" applyFill="1" applyBorder="1"/>
    <xf numFmtId="10" fontId="7" fillId="11" borderId="16" xfId="2" applyNumberFormat="1" applyFont="1" applyFill="1" applyBorder="1"/>
    <xf numFmtId="0" fontId="8" fillId="11" borderId="4" xfId="2" applyFont="1" applyFill="1" applyBorder="1"/>
    <xf numFmtId="0" fontId="1" fillId="0" borderId="0" xfId="14" applyFont="1"/>
    <xf numFmtId="0" fontId="1" fillId="0" borderId="0" xfId="14" applyFont="1" applyFill="1"/>
    <xf numFmtId="0" fontId="34" fillId="0" borderId="0" xfId="14" applyFont="1" applyFill="1"/>
    <xf numFmtId="0" fontId="1" fillId="5" borderId="45" xfId="14" applyFont="1" applyFill="1" applyBorder="1"/>
    <xf numFmtId="0" fontId="1" fillId="5" borderId="45" xfId="14" applyFont="1" applyFill="1" applyBorder="1" applyAlignment="1">
      <alignment horizontal="center" vertical="top" wrapText="1"/>
    </xf>
    <xf numFmtId="0" fontId="1" fillId="5" borderId="45" xfId="14" applyFont="1" applyFill="1" applyBorder="1" applyAlignment="1">
      <alignment horizontal="center" vertical="top"/>
    </xf>
    <xf numFmtId="0" fontId="1" fillId="0" borderId="0" xfId="14" applyFont="1" applyAlignment="1">
      <alignment wrapText="1"/>
    </xf>
    <xf numFmtId="4" fontId="1" fillId="0" borderId="0" xfId="14" applyNumberFormat="1" applyFont="1"/>
    <xf numFmtId="0" fontId="1" fillId="0" borderId="0" xfId="14" applyFont="1" applyFill="1" applyBorder="1"/>
    <xf numFmtId="4" fontId="1" fillId="0" borderId="0" xfId="14" applyNumberFormat="1" applyFont="1" applyFill="1" applyBorder="1"/>
    <xf numFmtId="4" fontId="23" fillId="0" borderId="0" xfId="14" applyNumberFormat="1" applyFont="1" applyFill="1" applyBorder="1"/>
    <xf numFmtId="43" fontId="37" fillId="0" borderId="0" xfId="14" applyNumberFormat="1" applyFont="1" applyFill="1" applyBorder="1"/>
    <xf numFmtId="49" fontId="1" fillId="0" borderId="6" xfId="11" applyNumberFormat="1" applyFont="1" applyFill="1" applyBorder="1" applyAlignment="1">
      <alignment horizontal="right"/>
    </xf>
    <xf numFmtId="43" fontId="1" fillId="0" borderId="2" xfId="11" applyNumberFormat="1" applyFont="1" applyFill="1" applyBorder="1" applyAlignment="1">
      <alignment horizontal="right" vertical="distributed"/>
    </xf>
    <xf numFmtId="49" fontId="1" fillId="0" borderId="2" xfId="11" applyNumberFormat="1" applyFont="1" applyFill="1" applyBorder="1" applyAlignment="1">
      <alignment horizontal="right"/>
    </xf>
    <xf numFmtId="49" fontId="1" fillId="0" borderId="0" xfId="11" applyNumberFormat="1" applyFont="1" applyFill="1" applyAlignment="1">
      <alignment horizontal="right"/>
    </xf>
    <xf numFmtId="0" fontId="1" fillId="0" borderId="3" xfId="11" applyFont="1" applyFill="1" applyBorder="1" applyAlignment="1">
      <alignment horizontal="center"/>
    </xf>
    <xf numFmtId="49" fontId="1" fillId="0" borderId="2" xfId="11" applyNumberFormat="1" applyFont="1" applyFill="1" applyBorder="1" applyAlignment="1">
      <alignment horizontal="right" vertical="distributed"/>
    </xf>
    <xf numFmtId="0" fontId="1" fillId="0" borderId="13" xfId="11" applyFont="1" applyFill="1" applyBorder="1"/>
    <xf numFmtId="49" fontId="1" fillId="0" borderId="0" xfId="11" applyNumberFormat="1" applyFont="1" applyFill="1" applyAlignment="1">
      <alignment horizontal="right" vertical="distributed"/>
    </xf>
    <xf numFmtId="0" fontId="1" fillId="0" borderId="4" xfId="11" applyFont="1" applyFill="1" applyBorder="1"/>
    <xf numFmtId="43" fontId="23" fillId="11" borderId="2" xfId="11" applyNumberFormat="1" applyFont="1" applyFill="1" applyBorder="1" applyAlignment="1">
      <alignment horizontal="right" vertical="distributed"/>
    </xf>
    <xf numFmtId="0" fontId="31" fillId="0" borderId="2" xfId="0" applyFont="1" applyFill="1" applyBorder="1" applyProtection="1"/>
    <xf numFmtId="4" fontId="29" fillId="0" borderId="2" xfId="0" applyNumberFormat="1" applyFont="1" applyFill="1" applyBorder="1" applyAlignment="1" applyProtection="1">
      <alignment horizontal="right" vertical="distributed"/>
    </xf>
    <xf numFmtId="4" fontId="31" fillId="0" borderId="2" xfId="0" applyNumberFormat="1" applyFont="1" applyFill="1" applyBorder="1" applyAlignment="1" applyProtection="1">
      <alignment horizontal="right" vertical="distributed"/>
    </xf>
    <xf numFmtId="49" fontId="29" fillId="0" borderId="2" xfId="0" applyNumberFormat="1" applyFont="1" applyFill="1" applyBorder="1" applyAlignment="1" applyProtection="1">
      <alignment horizontal="left" vertical="distributed"/>
    </xf>
    <xf numFmtId="0" fontId="29" fillId="0" borderId="2" xfId="0" applyFont="1" applyFill="1" applyBorder="1" applyAlignment="1" applyProtection="1">
      <alignment horizontal="left"/>
    </xf>
    <xf numFmtId="0" fontId="29" fillId="0" borderId="2" xfId="0" applyFont="1" applyFill="1" applyBorder="1" applyProtection="1"/>
    <xf numFmtId="0" fontId="29" fillId="0" borderId="45" xfId="0" applyFont="1" applyFill="1" applyBorder="1" applyProtection="1"/>
    <xf numFmtId="4" fontId="29" fillId="0" borderId="45" xfId="0" applyNumberFormat="1" applyFont="1" applyFill="1" applyBorder="1" applyAlignment="1" applyProtection="1">
      <alignment horizontal="right" vertical="distributed"/>
    </xf>
    <xf numFmtId="49" fontId="29" fillId="0" borderId="45" xfId="0" applyNumberFormat="1" applyFont="1" applyFill="1" applyBorder="1" applyAlignment="1" applyProtection="1">
      <alignment horizontal="left" vertical="distributed"/>
    </xf>
    <xf numFmtId="0" fontId="1" fillId="0" borderId="78" xfId="13" applyFont="1" applyFill="1" applyBorder="1" applyAlignment="1">
      <alignment horizontal="center" vertical="center" wrapText="1"/>
    </xf>
    <xf numFmtId="0" fontId="1" fillId="0" borderId="78" xfId="13" applyFont="1" applyFill="1" applyBorder="1" applyAlignment="1">
      <alignment horizontal="left" vertical="center" wrapText="1"/>
    </xf>
    <xf numFmtId="43" fontId="1" fillId="0" borderId="78" xfId="13" applyNumberFormat="1" applyFont="1" applyFill="1" applyBorder="1" applyAlignment="1">
      <alignment horizontal="right" vertical="distributed" wrapText="1"/>
    </xf>
    <xf numFmtId="0" fontId="1" fillId="0" borderId="78" xfId="13" applyFont="1" applyFill="1" applyBorder="1" applyAlignment="1">
      <alignment vertical="center" wrapText="1"/>
    </xf>
    <xf numFmtId="0" fontId="23" fillId="11" borderId="78" xfId="13" applyFont="1" applyFill="1" applyBorder="1" applyAlignment="1">
      <alignment horizontal="right" vertical="center" wrapText="1"/>
    </xf>
    <xf numFmtId="0" fontId="23" fillId="11" borderId="78" xfId="13" applyFont="1" applyFill="1" applyBorder="1" applyAlignment="1">
      <alignment vertical="center" wrapText="1"/>
    </xf>
    <xf numFmtId="43" fontId="23" fillId="11" borderId="78" xfId="13" applyNumberFormat="1" applyFont="1" applyFill="1" applyBorder="1" applyAlignment="1">
      <alignment horizontal="right" vertical="distributed" wrapText="1"/>
    </xf>
    <xf numFmtId="0" fontId="23" fillId="11" borderId="78" xfId="13" applyFont="1" applyFill="1" applyBorder="1"/>
    <xf numFmtId="43" fontId="23" fillId="11" borderId="78" xfId="13" applyNumberFormat="1" applyFont="1" applyFill="1" applyBorder="1" applyAlignment="1">
      <alignment horizontal="right" vertical="distributed"/>
    </xf>
    <xf numFmtId="0" fontId="1" fillId="0" borderId="2" xfId="13" applyFont="1" applyFill="1" applyBorder="1"/>
    <xf numFmtId="4" fontId="1" fillId="0" borderId="2" xfId="13" applyNumberFormat="1" applyFont="1" applyFill="1" applyBorder="1" applyAlignment="1">
      <alignment horizontal="right" vertical="distributed"/>
    </xf>
    <xf numFmtId="0" fontId="23" fillId="11" borderId="5" xfId="13" applyFont="1" applyFill="1" applyBorder="1"/>
    <xf numFmtId="4" fontId="23" fillId="11" borderId="6" xfId="13" applyNumberFormat="1" applyFont="1" applyFill="1" applyBorder="1" applyAlignment="1">
      <alignment horizontal="right" vertical="distributed"/>
    </xf>
    <xf numFmtId="0" fontId="1" fillId="0" borderId="45" xfId="13" applyFont="1" applyFill="1" applyBorder="1" applyAlignment="1"/>
    <xf numFmtId="0" fontId="1" fillId="0" borderId="45" xfId="13" applyFont="1" applyFill="1" applyBorder="1" applyAlignment="1">
      <alignment wrapText="1"/>
    </xf>
    <xf numFmtId="43" fontId="1" fillId="0" borderId="45" xfId="8" applyNumberFormat="1" applyFont="1" applyFill="1" applyBorder="1" applyAlignment="1">
      <alignment horizontal="right" vertical="distributed"/>
    </xf>
    <xf numFmtId="43" fontId="1" fillId="0" borderId="45" xfId="13" applyNumberFormat="1" applyFont="1" applyFill="1" applyBorder="1" applyAlignment="1">
      <alignment horizontal="right" vertical="distributed"/>
    </xf>
    <xf numFmtId="43" fontId="23" fillId="0" borderId="45" xfId="13" applyNumberFormat="1" applyFont="1" applyFill="1" applyBorder="1" applyAlignment="1">
      <alignment horizontal="right" vertical="distributed"/>
    </xf>
    <xf numFmtId="0" fontId="1" fillId="0" borderId="45" xfId="13" applyFont="1" applyFill="1" applyBorder="1" applyAlignment="1">
      <alignment horizontal="left" vertical="distributed"/>
    </xf>
    <xf numFmtId="0" fontId="23" fillId="11" borderId="45" xfId="13" applyFont="1" applyFill="1" applyBorder="1" applyAlignment="1">
      <alignment wrapText="1"/>
    </xf>
    <xf numFmtId="0" fontId="23" fillId="11" borderId="10" xfId="13" applyFont="1" applyFill="1" applyBorder="1"/>
    <xf numFmtId="43" fontId="23" fillId="11" borderId="45" xfId="8" applyNumberFormat="1" applyFont="1" applyFill="1" applyBorder="1" applyAlignment="1">
      <alignment horizontal="right" vertical="distributed"/>
    </xf>
    <xf numFmtId="43" fontId="23" fillId="11" borderId="10" xfId="13" applyNumberFormat="1" applyFont="1" applyFill="1" applyBorder="1" applyAlignment="1">
      <alignment horizontal="right" vertical="distributed"/>
    </xf>
    <xf numFmtId="43" fontId="23" fillId="11" borderId="45" xfId="13" applyNumberFormat="1" applyFont="1" applyFill="1" applyBorder="1" applyAlignment="1">
      <alignment horizontal="right" vertical="distributed"/>
    </xf>
    <xf numFmtId="0" fontId="15" fillId="0" borderId="17" xfId="10" applyFont="1" applyFill="1" applyBorder="1"/>
    <xf numFmtId="43" fontId="7" fillId="0" borderId="17" xfId="7" applyNumberFormat="1" applyFont="1" applyFill="1" applyBorder="1" applyAlignment="1">
      <alignment horizontal="right" vertical="distributed"/>
    </xf>
    <xf numFmtId="43" fontId="7" fillId="0" borderId="17" xfId="7" applyNumberFormat="1" applyFont="1" applyFill="1" applyBorder="1" applyAlignment="1" applyProtection="1">
      <alignment horizontal="right" vertical="distributed"/>
    </xf>
    <xf numFmtId="0" fontId="8" fillId="11" borderId="17" xfId="10" applyFont="1" applyFill="1" applyBorder="1"/>
    <xf numFmtId="43" fontId="8" fillId="11" borderId="17" xfId="7" applyNumberFormat="1" applyFont="1" applyFill="1" applyBorder="1" applyAlignment="1">
      <alignment horizontal="right" vertical="distributed"/>
    </xf>
    <xf numFmtId="43" fontId="8" fillId="11" borderId="17" xfId="7" applyNumberFormat="1" applyFont="1" applyFill="1" applyBorder="1" applyAlignment="1" applyProtection="1">
      <alignment horizontal="right" vertical="distributed"/>
    </xf>
    <xf numFmtId="43" fontId="16" fillId="11" borderId="17" xfId="7" applyNumberFormat="1" applyFont="1" applyFill="1" applyBorder="1" applyAlignment="1" applyProtection="1">
      <alignment horizontal="right" vertical="distributed"/>
    </xf>
    <xf numFmtId="4" fontId="29" fillId="0" borderId="16" xfId="20" applyNumberFormat="1" applyFont="1" applyFill="1" applyBorder="1" applyAlignment="1">
      <alignment horizontal="right" vertical="distributed"/>
    </xf>
    <xf numFmtId="10" fontId="29" fillId="0" borderId="86" xfId="2" applyNumberFormat="1" applyFont="1" applyFill="1" applyBorder="1"/>
    <xf numFmtId="10" fontId="29" fillId="0" borderId="87" xfId="2" applyNumberFormat="1" applyFont="1" applyFill="1" applyBorder="1"/>
    <xf numFmtId="4" fontId="29" fillId="0" borderId="41" xfId="20" applyNumberFormat="1" applyFont="1" applyFill="1" applyBorder="1" applyAlignment="1">
      <alignment horizontal="right" vertical="distributed"/>
    </xf>
    <xf numFmtId="10" fontId="29" fillId="0" borderId="88" xfId="2" applyNumberFormat="1" applyFont="1" applyFill="1" applyBorder="1"/>
    <xf numFmtId="4" fontId="31" fillId="11" borderId="43" xfId="20" applyNumberFormat="1" applyFont="1" applyFill="1" applyBorder="1" applyAlignment="1">
      <alignment horizontal="right" vertical="distributed"/>
    </xf>
    <xf numFmtId="10" fontId="31" fillId="11" borderId="90" xfId="2" applyNumberFormat="1" applyFont="1" applyFill="1" applyBorder="1"/>
    <xf numFmtId="0" fontId="29" fillId="0" borderId="93" xfId="2" applyFont="1" applyFill="1" applyBorder="1"/>
    <xf numFmtId="169" fontId="29" fillId="0" borderId="16" xfId="2" applyNumberFormat="1" applyFont="1" applyFill="1" applyBorder="1"/>
    <xf numFmtId="0" fontId="29" fillId="0" borderId="16" xfId="2" applyFont="1" applyFill="1" applyBorder="1"/>
    <xf numFmtId="0" fontId="29" fillId="0" borderId="94" xfId="2" applyFont="1" applyFill="1" applyBorder="1"/>
    <xf numFmtId="169" fontId="29" fillId="0" borderId="44" xfId="2" applyNumberFormat="1" applyFont="1" applyFill="1" applyBorder="1"/>
    <xf numFmtId="0" fontId="29" fillId="0" borderId="44" xfId="2" applyFont="1" applyFill="1" applyBorder="1"/>
    <xf numFmtId="4" fontId="29" fillId="0" borderId="44" xfId="20" applyNumberFormat="1" applyFont="1" applyFill="1" applyBorder="1" applyAlignment="1">
      <alignment horizontal="right" vertical="distributed"/>
    </xf>
    <xf numFmtId="4" fontId="29" fillId="0" borderId="44" xfId="2" applyNumberFormat="1" applyFont="1" applyFill="1" applyBorder="1" applyAlignment="1">
      <alignment horizontal="right" vertical="distributed"/>
    </xf>
    <xf numFmtId="0" fontId="29" fillId="0" borderId="95" xfId="2" applyFont="1" applyFill="1" applyBorder="1"/>
    <xf numFmtId="0" fontId="29" fillId="0" borderId="41" xfId="2" applyFont="1" applyFill="1" applyBorder="1"/>
    <xf numFmtId="4" fontId="29" fillId="0" borderId="0" xfId="20" applyNumberFormat="1" applyFont="1" applyFill="1" applyBorder="1" applyAlignment="1">
      <alignment horizontal="right" vertical="distributed"/>
    </xf>
    <xf numFmtId="0" fontId="29" fillId="0" borderId="45" xfId="2" applyFont="1" applyFill="1" applyBorder="1"/>
    <xf numFmtId="4" fontId="29" fillId="0" borderId="45" xfId="2" applyNumberFormat="1" applyFont="1" applyFill="1" applyBorder="1" applyAlignment="1">
      <alignment horizontal="right" vertical="distributed"/>
    </xf>
    <xf numFmtId="0" fontId="29" fillId="0" borderId="96" xfId="2" applyFont="1" applyFill="1" applyBorder="1"/>
    <xf numFmtId="169" fontId="29" fillId="0" borderId="46" xfId="2" applyNumberFormat="1" applyFont="1" applyFill="1" applyBorder="1"/>
    <xf numFmtId="0" fontId="29" fillId="0" borderId="46" xfId="2" applyFont="1" applyFill="1" applyBorder="1"/>
    <xf numFmtId="4" fontId="29" fillId="0" borderId="46" xfId="2" applyNumberFormat="1" applyFont="1" applyFill="1" applyBorder="1" applyAlignment="1">
      <alignment horizontal="right" vertical="distributed"/>
    </xf>
    <xf numFmtId="171" fontId="31" fillId="11" borderId="73" xfId="20" applyNumberFormat="1" applyFont="1" applyFill="1" applyBorder="1" applyAlignment="1">
      <alignment horizontal="right" vertical="distributed"/>
    </xf>
    <xf numFmtId="10" fontId="31" fillId="11" borderId="98" xfId="2" applyNumberFormat="1" applyFont="1" applyFill="1" applyBorder="1"/>
    <xf numFmtId="0" fontId="1" fillId="0" borderId="74" xfId="14" applyFont="1" applyFill="1" applyBorder="1" applyAlignment="1">
      <alignment wrapText="1"/>
    </xf>
    <xf numFmtId="4" fontId="1" fillId="0" borderId="75" xfId="14" applyNumberFormat="1" applyFont="1" applyFill="1" applyBorder="1" applyAlignment="1">
      <alignment horizontal="right" vertical="distributed"/>
    </xf>
    <xf numFmtId="43" fontId="1" fillId="0" borderId="75" xfId="14" applyNumberFormat="1" applyFont="1" applyFill="1" applyBorder="1" applyAlignment="1">
      <alignment horizontal="right" vertical="justify"/>
    </xf>
    <xf numFmtId="43" fontId="1" fillId="0" borderId="75" xfId="14" applyNumberFormat="1" applyFont="1" applyFill="1" applyBorder="1" applyAlignment="1">
      <alignment horizontal="right" vertical="distributed"/>
    </xf>
    <xf numFmtId="10" fontId="1" fillId="0" borderId="76" xfId="14" applyNumberFormat="1" applyFont="1" applyFill="1" applyBorder="1" applyAlignment="1">
      <alignment horizontal="center" vertical="distributed"/>
    </xf>
    <xf numFmtId="0" fontId="1" fillId="0" borderId="77" xfId="14" applyFont="1" applyFill="1" applyBorder="1" applyAlignment="1">
      <alignment wrapText="1"/>
    </xf>
    <xf numFmtId="4" fontId="1" fillId="0" borderId="78" xfId="14" applyNumberFormat="1" applyFont="1" applyFill="1" applyBorder="1" applyAlignment="1">
      <alignment horizontal="right" vertical="distributed" wrapText="1"/>
    </xf>
    <xf numFmtId="43" fontId="1" fillId="0" borderId="78" xfId="14" applyNumberFormat="1" applyFont="1" applyFill="1" applyBorder="1" applyAlignment="1">
      <alignment horizontal="right" vertical="justify" wrapText="1"/>
    </xf>
    <xf numFmtId="43" fontId="1" fillId="0" borderId="78" xfId="14" applyNumberFormat="1" applyFont="1" applyFill="1" applyBorder="1" applyAlignment="1">
      <alignment horizontal="right" vertical="distributed" wrapText="1"/>
    </xf>
    <xf numFmtId="10" fontId="1" fillId="0" borderId="79" xfId="14" applyNumberFormat="1" applyFont="1" applyFill="1" applyBorder="1" applyAlignment="1">
      <alignment horizontal="center" vertical="distributed" wrapText="1"/>
    </xf>
    <xf numFmtId="0" fontId="29" fillId="0" borderId="77" xfId="14" applyFont="1" applyFill="1" applyBorder="1" applyAlignment="1">
      <alignment wrapText="1"/>
    </xf>
    <xf numFmtId="4" fontId="29" fillId="0" borderId="78" xfId="14" applyNumberFormat="1" applyFont="1" applyFill="1" applyBorder="1" applyAlignment="1">
      <alignment horizontal="right" vertical="distributed"/>
    </xf>
    <xf numFmtId="43" fontId="29" fillId="0" borderId="78" xfId="14" applyNumberFormat="1" applyFont="1" applyFill="1" applyBorder="1" applyAlignment="1">
      <alignment horizontal="right" vertical="justify"/>
    </xf>
    <xf numFmtId="43" fontId="1" fillId="0" borderId="78" xfId="14" applyNumberFormat="1" applyFont="1" applyFill="1" applyBorder="1" applyAlignment="1">
      <alignment horizontal="right" vertical="distributed"/>
    </xf>
    <xf numFmtId="10" fontId="1" fillId="0" borderId="79" xfId="14" applyNumberFormat="1" applyFont="1" applyFill="1" applyBorder="1" applyAlignment="1">
      <alignment horizontal="center" vertical="distributed"/>
    </xf>
    <xf numFmtId="4" fontId="1" fillId="0" borderId="78" xfId="14" applyNumberFormat="1" applyFont="1" applyFill="1" applyBorder="1" applyAlignment="1">
      <alignment horizontal="right" vertical="distributed"/>
    </xf>
    <xf numFmtId="43" fontId="1" fillId="0" borderId="78" xfId="14" applyNumberFormat="1" applyFont="1" applyFill="1" applyBorder="1" applyAlignment="1">
      <alignment horizontal="right" vertical="justify"/>
    </xf>
    <xf numFmtId="0" fontId="23" fillId="0" borderId="77" xfId="14" applyFont="1" applyFill="1" applyBorder="1" applyAlignment="1">
      <alignment wrapText="1"/>
    </xf>
    <xf numFmtId="4" fontId="23" fillId="0" borderId="78" xfId="14" applyNumberFormat="1" applyFont="1" applyFill="1" applyBorder="1" applyAlignment="1">
      <alignment horizontal="right" vertical="distributed"/>
    </xf>
    <xf numFmtId="43" fontId="23" fillId="0" borderId="78" xfId="14" applyNumberFormat="1" applyFont="1" applyFill="1" applyBorder="1" applyAlignment="1">
      <alignment horizontal="right" vertical="justify"/>
    </xf>
    <xf numFmtId="43" fontId="23" fillId="0" borderId="78" xfId="14" applyNumberFormat="1" applyFont="1" applyFill="1" applyBorder="1" applyAlignment="1">
      <alignment horizontal="right" vertical="distributed"/>
    </xf>
    <xf numFmtId="10" fontId="23" fillId="0" borderId="79" xfId="14" applyNumberFormat="1" applyFont="1" applyFill="1" applyBorder="1" applyAlignment="1">
      <alignment horizontal="center" vertical="distributed"/>
    </xf>
    <xf numFmtId="0" fontId="23" fillId="0" borderId="77" xfId="14" applyFont="1" applyFill="1" applyBorder="1" applyAlignment="1"/>
    <xf numFmtId="0" fontId="23" fillId="0" borderId="78" xfId="14" applyFont="1" applyFill="1" applyBorder="1" applyAlignment="1"/>
    <xf numFmtId="4" fontId="23" fillId="0" borderId="78" xfId="14" applyNumberFormat="1" applyFont="1" applyFill="1" applyBorder="1" applyAlignment="1"/>
    <xf numFmtId="43" fontId="23" fillId="0" borderId="79" xfId="14" applyNumberFormat="1" applyFont="1" applyFill="1" applyBorder="1" applyAlignment="1">
      <alignment horizontal="right" vertical="distributed"/>
    </xf>
    <xf numFmtId="0" fontId="23" fillId="0" borderId="80" xfId="14" applyFont="1" applyFill="1" applyBorder="1" applyAlignment="1"/>
    <xf numFmtId="0" fontId="23" fillId="0" borderId="81" xfId="14" applyFont="1" applyFill="1" applyBorder="1" applyAlignment="1"/>
    <xf numFmtId="4" fontId="23" fillId="0" borderId="81" xfId="14" applyNumberFormat="1" applyFont="1" applyFill="1" applyBorder="1" applyAlignment="1"/>
    <xf numFmtId="43" fontId="23" fillId="0" borderId="82" xfId="14" applyNumberFormat="1" applyFont="1" applyFill="1" applyBorder="1" applyAlignment="1">
      <alignment horizontal="right" vertical="distributed"/>
    </xf>
    <xf numFmtId="0" fontId="1" fillId="0" borderId="74" xfId="14" applyFont="1" applyFill="1" applyBorder="1" applyAlignment="1"/>
    <xf numFmtId="4" fontId="1" fillId="0" borderId="75" xfId="14" applyNumberFormat="1" applyFont="1" applyFill="1" applyBorder="1" applyAlignment="1"/>
    <xf numFmtId="4" fontId="1" fillId="0" borderId="75" xfId="14" applyNumberFormat="1" applyFont="1" applyFill="1" applyBorder="1" applyAlignment="1">
      <alignment vertical="distributed"/>
    </xf>
    <xf numFmtId="4" fontId="1" fillId="0" borderId="78" xfId="14" applyNumberFormat="1" applyFont="1" applyFill="1" applyBorder="1" applyAlignment="1">
      <alignment vertical="top" wrapText="1"/>
    </xf>
    <xf numFmtId="4" fontId="1" fillId="0" borderId="78" xfId="14" applyNumberFormat="1" applyFont="1" applyFill="1" applyBorder="1" applyAlignment="1">
      <alignment vertical="distributed" wrapText="1"/>
    </xf>
    <xf numFmtId="4" fontId="1" fillId="0" borderId="78" xfId="14" applyNumberFormat="1" applyFont="1" applyFill="1" applyBorder="1" applyAlignment="1"/>
    <xf numFmtId="4" fontId="1" fillId="0" borderId="78" xfId="14" applyNumberFormat="1" applyFont="1" applyFill="1" applyBorder="1" applyAlignment="1">
      <alignment vertical="distributed"/>
    </xf>
    <xf numFmtId="4" fontId="23" fillId="0" borderId="78" xfId="14" applyNumberFormat="1" applyFont="1" applyFill="1" applyBorder="1" applyAlignment="1">
      <alignment vertical="distributed"/>
    </xf>
    <xf numFmtId="0" fontId="1" fillId="5" borderId="45" xfId="14" applyFont="1" applyFill="1" applyBorder="1" applyAlignment="1">
      <alignment wrapText="1"/>
    </xf>
    <xf numFmtId="0" fontId="23" fillId="5" borderId="45" xfId="14" applyFont="1" applyFill="1" applyBorder="1" applyAlignment="1">
      <alignment horizontal="center" vertical="top" wrapText="1"/>
    </xf>
    <xf numFmtId="4" fontId="1" fillId="5" borderId="45" xfId="14" applyNumberFormat="1" applyFont="1" applyFill="1" applyBorder="1" applyAlignment="1">
      <alignment horizontal="center" vertical="top" wrapText="1"/>
    </xf>
    <xf numFmtId="4" fontId="1" fillId="0" borderId="0" xfId="14" applyNumberFormat="1" applyFont="1" applyFill="1"/>
    <xf numFmtId="0" fontId="1" fillId="0" borderId="0" xfId="14" applyFont="1" applyFill="1" applyAlignment="1">
      <alignment horizontal="center"/>
    </xf>
    <xf numFmtId="0" fontId="1" fillId="0" borderId="0" xfId="14" applyFont="1" applyAlignment="1">
      <alignment horizontal="center"/>
    </xf>
    <xf numFmtId="0" fontId="1" fillId="11" borderId="77" xfId="14" applyFont="1" applyFill="1" applyBorder="1"/>
    <xf numFmtId="4" fontId="1" fillId="11" borderId="78" xfId="14" applyNumberFormat="1" applyFont="1" applyFill="1" applyBorder="1" applyAlignment="1">
      <alignment horizontal="right"/>
    </xf>
    <xf numFmtId="43" fontId="1" fillId="11" borderId="78" xfId="14" applyNumberFormat="1" applyFont="1" applyFill="1" applyBorder="1" applyAlignment="1">
      <alignment horizontal="right" vertical="distributed"/>
    </xf>
    <xf numFmtId="4" fontId="1" fillId="11" borderId="78" xfId="14" applyNumberFormat="1" applyFont="1" applyFill="1" applyBorder="1" applyAlignment="1">
      <alignment horizontal="right" vertical="distributed"/>
    </xf>
    <xf numFmtId="10" fontId="1" fillId="11" borderId="79" xfId="14" applyNumberFormat="1" applyFont="1" applyFill="1" applyBorder="1" applyAlignment="1">
      <alignment horizontal="center"/>
    </xf>
    <xf numFmtId="4" fontId="1" fillId="11" borderId="78" xfId="14" applyNumberFormat="1" applyFont="1" applyFill="1" applyBorder="1" applyAlignment="1">
      <alignment horizontal="right" vertical="top" wrapText="1"/>
    </xf>
    <xf numFmtId="43" fontId="1" fillId="11" borderId="78" xfId="14" applyNumberFormat="1" applyFont="1" applyFill="1" applyBorder="1" applyAlignment="1">
      <alignment horizontal="right" vertical="distributed" wrapText="1"/>
    </xf>
    <xf numFmtId="4" fontId="1" fillId="11" borderId="78" xfId="14" applyNumberFormat="1" applyFont="1" applyFill="1" applyBorder="1" applyAlignment="1">
      <alignment horizontal="right" vertical="distributed" wrapText="1"/>
    </xf>
    <xf numFmtId="10" fontId="1" fillId="11" borderId="79" xfId="14" applyNumberFormat="1" applyFont="1" applyFill="1" applyBorder="1" applyAlignment="1">
      <alignment horizontal="center" vertical="top" wrapText="1"/>
    </xf>
    <xf numFmtId="0" fontId="1" fillId="11" borderId="77" xfId="14" applyFont="1" applyFill="1" applyBorder="1" applyAlignment="1">
      <alignment vertical="top" wrapText="1"/>
    </xf>
    <xf numFmtId="0" fontId="1" fillId="11" borderId="77" xfId="14" applyFont="1" applyFill="1" applyBorder="1" applyAlignment="1">
      <alignment wrapText="1"/>
    </xf>
    <xf numFmtId="0" fontId="1" fillId="11" borderId="77" xfId="14" applyFont="1" applyFill="1" applyBorder="1" applyAlignment="1"/>
    <xf numFmtId="0" fontId="1" fillId="11" borderId="78" xfId="14" applyFont="1" applyFill="1" applyBorder="1" applyAlignment="1"/>
    <xf numFmtId="4" fontId="1" fillId="11" borderId="78" xfId="14" applyNumberFormat="1" applyFont="1" applyFill="1" applyBorder="1" applyAlignment="1"/>
    <xf numFmtId="43" fontId="1" fillId="11" borderId="79" xfId="14" applyNumberFormat="1" applyFont="1" applyFill="1" applyBorder="1" applyAlignment="1">
      <alignment horizontal="center" vertical="distributed"/>
    </xf>
    <xf numFmtId="0" fontId="1" fillId="11" borderId="77" xfId="14" applyFont="1" applyFill="1" applyBorder="1" applyAlignment="1">
      <alignment horizontal="left"/>
    </xf>
    <xf numFmtId="0" fontId="1" fillId="11" borderId="78" xfId="14" applyFont="1" applyFill="1" applyBorder="1" applyAlignment="1">
      <alignment horizontal="left"/>
    </xf>
    <xf numFmtId="4" fontId="1" fillId="11" borderId="78" xfId="14" applyNumberFormat="1" applyFont="1" applyFill="1" applyBorder="1" applyAlignment="1">
      <alignment horizontal="left"/>
    </xf>
    <xf numFmtId="0" fontId="1" fillId="6" borderId="77" xfId="14" applyFont="1" applyFill="1" applyBorder="1"/>
    <xf numFmtId="43" fontId="1" fillId="6" borderId="78" xfId="14" applyNumberFormat="1" applyFont="1" applyFill="1" applyBorder="1" applyAlignment="1">
      <alignment horizontal="right" vertical="distributed"/>
    </xf>
    <xf numFmtId="4" fontId="1" fillId="6" borderId="78" xfId="14" applyNumberFormat="1" applyFont="1" applyFill="1" applyBorder="1" applyAlignment="1">
      <alignment horizontal="right" vertical="distributed"/>
    </xf>
    <xf numFmtId="10" fontId="1" fillId="6" borderId="79" xfId="14" applyNumberFormat="1" applyFont="1" applyFill="1" applyBorder="1" applyAlignment="1">
      <alignment horizontal="center" vertical="distributed"/>
    </xf>
    <xf numFmtId="43" fontId="1" fillId="6" borderId="78" xfId="14" applyNumberFormat="1" applyFont="1" applyFill="1" applyBorder="1" applyAlignment="1">
      <alignment horizontal="right" vertical="distributed" wrapText="1"/>
    </xf>
    <xf numFmtId="4" fontId="1" fillId="6" borderId="78" xfId="14" applyNumberFormat="1" applyFont="1" applyFill="1" applyBorder="1" applyAlignment="1">
      <alignment horizontal="right" vertical="distributed" wrapText="1"/>
    </xf>
    <xf numFmtId="10" fontId="1" fillId="6" borderId="79" xfId="14" applyNumberFormat="1" applyFont="1" applyFill="1" applyBorder="1" applyAlignment="1">
      <alignment horizontal="center" vertical="distributed" wrapText="1"/>
    </xf>
    <xf numFmtId="0" fontId="1" fillId="6" borderId="77" xfId="14" applyFont="1" applyFill="1" applyBorder="1" applyAlignment="1">
      <alignment wrapText="1"/>
    </xf>
    <xf numFmtId="4" fontId="1" fillId="6" borderId="78" xfId="14" applyNumberFormat="1" applyFont="1" applyFill="1" applyBorder="1" applyAlignment="1">
      <alignment horizontal="right"/>
    </xf>
    <xf numFmtId="0" fontId="1" fillId="6" borderId="77" xfId="14" applyFont="1" applyFill="1" applyBorder="1" applyAlignment="1"/>
    <xf numFmtId="0" fontId="1" fillId="6" borderId="78" xfId="14" applyFont="1" applyFill="1" applyBorder="1" applyAlignment="1"/>
    <xf numFmtId="4" fontId="1" fillId="6" borderId="78" xfId="14" applyNumberFormat="1" applyFont="1" applyFill="1" applyBorder="1" applyAlignment="1"/>
    <xf numFmtId="43" fontId="1" fillId="6" borderId="79" xfId="14" applyNumberFormat="1" applyFont="1" applyFill="1" applyBorder="1" applyAlignment="1">
      <alignment horizontal="center" vertical="distributed"/>
    </xf>
    <xf numFmtId="0" fontId="1" fillId="6" borderId="77" xfId="14" applyFont="1" applyFill="1" applyBorder="1" applyAlignment="1">
      <alignment horizontal="left"/>
    </xf>
    <xf numFmtId="0" fontId="1" fillId="6" borderId="78" xfId="14" applyFont="1" applyFill="1" applyBorder="1" applyAlignment="1">
      <alignment horizontal="left"/>
    </xf>
    <xf numFmtId="4" fontId="1" fillId="6" borderId="78" xfId="14" applyNumberFormat="1" applyFont="1" applyFill="1" applyBorder="1" applyAlignment="1">
      <alignment horizontal="left"/>
    </xf>
    <xf numFmtId="10" fontId="1" fillId="11" borderId="79" xfId="14" applyNumberFormat="1" applyFont="1" applyFill="1" applyBorder="1" applyAlignment="1">
      <alignment horizontal="center" vertical="distributed"/>
    </xf>
    <xf numFmtId="0" fontId="1" fillId="11" borderId="80" xfId="14" applyFont="1" applyFill="1" applyBorder="1" applyAlignment="1"/>
    <xf numFmtId="0" fontId="1" fillId="11" borderId="81" xfId="14" applyFont="1" applyFill="1" applyBorder="1" applyAlignment="1"/>
    <xf numFmtId="4" fontId="1" fillId="11" borderId="81" xfId="14" applyNumberFormat="1" applyFont="1" applyFill="1" applyBorder="1" applyAlignment="1"/>
    <xf numFmtId="43" fontId="1" fillId="11" borderId="82" xfId="14" applyNumberFormat="1" applyFont="1" applyFill="1" applyBorder="1" applyAlignment="1">
      <alignment horizontal="center" vertical="distributed"/>
    </xf>
    <xf numFmtId="0" fontId="31" fillId="4" borderId="45" xfId="2" applyFont="1" applyFill="1" applyBorder="1" applyAlignment="1">
      <alignment horizontal="center"/>
    </xf>
    <xf numFmtId="4" fontId="29" fillId="0" borderId="45" xfId="2" applyNumberFormat="1" applyFont="1" applyFill="1" applyBorder="1"/>
    <xf numFmtId="4" fontId="29" fillId="0" borderId="45" xfId="20" applyNumberFormat="1" applyFont="1" applyFill="1" applyBorder="1"/>
    <xf numFmtId="0" fontId="31" fillId="11" borderId="45" xfId="2" applyFont="1" applyFill="1" applyBorder="1"/>
    <xf numFmtId="172" fontId="31" fillId="11" borderId="45" xfId="2" applyNumberFormat="1" applyFont="1" applyFill="1" applyBorder="1"/>
    <xf numFmtId="0" fontId="31" fillId="0" borderId="0" xfId="2" applyFont="1" applyFill="1" applyBorder="1"/>
    <xf numFmtId="172" fontId="31" fillId="0" borderId="0" xfId="2" applyNumberFormat="1" applyFont="1" applyFill="1" applyBorder="1"/>
    <xf numFmtId="0" fontId="31" fillId="5" borderId="5" xfId="2" applyFont="1" applyFill="1" applyBorder="1" applyAlignment="1"/>
    <xf numFmtId="0" fontId="31" fillId="5" borderId="10" xfId="2" applyFont="1" applyFill="1" applyBorder="1" applyAlignment="1"/>
    <xf numFmtId="4" fontId="31" fillId="5" borderId="6" xfId="2" applyNumberFormat="1" applyFont="1" applyFill="1" applyBorder="1" applyAlignment="1"/>
    <xf numFmtId="0" fontId="1" fillId="0" borderId="77" xfId="13" applyFont="1" applyFill="1" applyBorder="1" applyAlignment="1">
      <alignment horizontal="center" vertical="center" wrapText="1"/>
    </xf>
    <xf numFmtId="4" fontId="1" fillId="0" borderId="79" xfId="13" applyNumberFormat="1" applyFont="1" applyFill="1" applyBorder="1"/>
    <xf numFmtId="0" fontId="23" fillId="0" borderId="77" xfId="13" applyFont="1" applyFill="1" applyBorder="1" applyAlignment="1">
      <alignment horizontal="center" vertical="center" wrapText="1"/>
    </xf>
    <xf numFmtId="0" fontId="23" fillId="11" borderId="77" xfId="13" applyFont="1" applyFill="1" applyBorder="1" applyAlignment="1">
      <alignment horizontal="left" vertical="center" wrapText="1"/>
    </xf>
    <xf numFmtId="4" fontId="23" fillId="11" borderId="79" xfId="13" applyNumberFormat="1" applyFont="1" applyFill="1" applyBorder="1" applyAlignment="1">
      <alignment horizontal="right" vertical="distributed"/>
    </xf>
    <xf numFmtId="0" fontId="23" fillId="11" borderId="77" xfId="13" applyFont="1" applyFill="1" applyBorder="1" applyAlignment="1">
      <alignment horizontal="left"/>
    </xf>
    <xf numFmtId="4" fontId="23" fillId="11" borderId="79" xfId="13" applyNumberFormat="1" applyFont="1" applyFill="1" applyBorder="1"/>
    <xf numFmtId="0" fontId="23" fillId="5" borderId="80" xfId="13" applyFont="1" applyFill="1" applyBorder="1"/>
    <xf numFmtId="0" fontId="23" fillId="5" borderId="81" xfId="13" applyFont="1" applyFill="1" applyBorder="1"/>
    <xf numFmtId="43" fontId="23" fillId="5" borderId="81" xfId="13" applyNumberFormat="1" applyFont="1" applyFill="1" applyBorder="1" applyAlignment="1">
      <alignment horizontal="right" vertical="distributed"/>
    </xf>
    <xf numFmtId="4" fontId="23" fillId="4" borderId="82" xfId="13" applyNumberFormat="1" applyFont="1" applyFill="1" applyBorder="1"/>
    <xf numFmtId="0" fontId="23" fillId="5" borderId="107" xfId="13" applyFont="1" applyFill="1" applyBorder="1" applyAlignment="1">
      <alignment horizontal="center" vertical="center" wrapText="1"/>
    </xf>
    <xf numFmtId="0" fontId="23" fillId="5" borderId="108" xfId="13" applyFont="1" applyFill="1" applyBorder="1" applyAlignment="1">
      <alignment horizontal="center" vertical="center" wrapText="1"/>
    </xf>
    <xf numFmtId="0" fontId="1" fillId="5" borderId="108" xfId="13" applyFont="1" applyFill="1" applyBorder="1" applyAlignment="1">
      <alignment vertical="center" wrapText="1"/>
    </xf>
    <xf numFmtId="0" fontId="1" fillId="4" borderId="109" xfId="13" applyFont="1" applyFill="1" applyBorder="1"/>
    <xf numFmtId="0" fontId="23" fillId="5" borderId="45" xfId="13" applyFont="1" applyFill="1" applyBorder="1" applyAlignment="1">
      <alignment horizontal="center" vertical="center" wrapText="1"/>
    </xf>
    <xf numFmtId="0" fontId="23" fillId="4" borderId="45" xfId="13" applyFont="1" applyFill="1" applyBorder="1" applyAlignment="1">
      <alignment horizontal="center" vertical="center"/>
    </xf>
    <xf numFmtId="0" fontId="36" fillId="5" borderId="45" xfId="13" applyFont="1" applyFill="1" applyBorder="1" applyAlignment="1">
      <alignment vertical="center"/>
    </xf>
    <xf numFmtId="0" fontId="35" fillId="11" borderId="45" xfId="13" applyFont="1" applyFill="1" applyBorder="1" applyAlignment="1">
      <alignment horizontal="justify" vertical="center" wrapText="1"/>
    </xf>
    <xf numFmtId="4" fontId="35" fillId="11" borderId="45" xfId="13" applyNumberFormat="1" applyFont="1" applyFill="1" applyBorder="1" applyAlignment="1">
      <alignment horizontal="right" vertical="center"/>
    </xf>
    <xf numFmtId="0" fontId="23" fillId="5" borderId="2" xfId="15" applyFont="1" applyFill="1" applyBorder="1" applyAlignment="1">
      <alignment horizontal="center" wrapText="1"/>
    </xf>
    <xf numFmtId="3" fontId="23" fillId="5" borderId="2" xfId="15" applyNumberFormat="1" applyFont="1" applyFill="1" applyBorder="1" applyAlignment="1">
      <alignment horizontal="center" wrapText="1"/>
    </xf>
    <xf numFmtId="0" fontId="23" fillId="5" borderId="2" xfId="15" applyFont="1" applyFill="1" applyBorder="1" applyAlignment="1">
      <alignment horizontal="right" wrapText="1"/>
    </xf>
    <xf numFmtId="0" fontId="3" fillId="0" borderId="0" xfId="15" applyAlignment="1">
      <alignment wrapText="1"/>
    </xf>
    <xf numFmtId="0" fontId="23" fillId="11" borderId="2" xfId="15" applyFont="1" applyFill="1" applyBorder="1" applyAlignment="1">
      <alignment horizontal="right" vertical="center"/>
    </xf>
    <xf numFmtId="3" fontId="23" fillId="11" borderId="45" xfId="15" applyNumberFormat="1" applyFont="1" applyFill="1" applyBorder="1" applyAlignment="1">
      <alignment horizontal="right" vertical="center"/>
    </xf>
    <xf numFmtId="3" fontId="23" fillId="11" borderId="6" xfId="15" applyNumberFormat="1" applyFont="1" applyFill="1" applyBorder="1" applyAlignment="1">
      <alignment horizontal="right" vertical="center"/>
    </xf>
    <xf numFmtId="3" fontId="23" fillId="11" borderId="10" xfId="15" applyNumberFormat="1" applyFont="1" applyFill="1" applyBorder="1" applyAlignment="1">
      <alignment horizontal="right" vertical="center"/>
    </xf>
    <xf numFmtId="3" fontId="23" fillId="11" borderId="5" xfId="15" applyNumberFormat="1" applyFont="1" applyFill="1" applyBorder="1" applyAlignment="1">
      <alignment horizontal="right" vertical="center"/>
    </xf>
    <xf numFmtId="3" fontId="23" fillId="11" borderId="2" xfId="15" applyNumberFormat="1" applyFont="1" applyFill="1" applyBorder="1" applyAlignment="1">
      <alignment horizontal="right" vertical="center"/>
    </xf>
    <xf numFmtId="0" fontId="3" fillId="0" borderId="0" xfId="15" applyAlignment="1">
      <alignment horizontal="right" vertical="center"/>
    </xf>
    <xf numFmtId="0" fontId="23" fillId="5" borderId="45" xfId="11" applyFont="1" applyFill="1" applyBorder="1" applyAlignment="1">
      <alignment horizontal="center" vertical="center" wrapText="1"/>
    </xf>
    <xf numFmtId="0" fontId="23" fillId="5" borderId="45" xfId="11" applyFont="1" applyFill="1" applyBorder="1" applyAlignment="1">
      <alignment horizontal="center"/>
    </xf>
    <xf numFmtId="0" fontId="1" fillId="5" borderId="45" xfId="11" applyFont="1" applyFill="1" applyBorder="1" applyAlignment="1">
      <alignment horizontal="center" vertical="center" wrapText="1"/>
    </xf>
    <xf numFmtId="0" fontId="30" fillId="10" borderId="45" xfId="4" applyFont="1" applyFill="1" applyBorder="1" applyAlignment="1">
      <alignment horizontal="center" vertical="center"/>
    </xf>
    <xf numFmtId="3" fontId="30" fillId="10" borderId="45" xfId="4" applyNumberFormat="1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9" fillId="0" borderId="0" xfId="0" applyFont="1" applyBorder="1" applyAlignment="1" applyProtection="1">
      <alignment wrapText="1"/>
    </xf>
    <xf numFmtId="3" fontId="38" fillId="0" borderId="0" xfId="4" applyNumberFormat="1" applyFont="1" applyFill="1" applyBorder="1" applyAlignment="1">
      <alignment vertical="center"/>
    </xf>
    <xf numFmtId="0" fontId="39" fillId="0" borderId="0" xfId="0" applyFont="1" applyBorder="1" applyProtection="1"/>
    <xf numFmtId="0" fontId="39" fillId="0" borderId="0" xfId="0" applyFont="1" applyBorder="1" applyAlignment="1" applyProtection="1">
      <alignment horizontal="center" vertical="center" wrapText="1"/>
    </xf>
    <xf numFmtId="0" fontId="38" fillId="0" borderId="0" xfId="4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horizontal="right" vertical="center"/>
    </xf>
    <xf numFmtId="3" fontId="38" fillId="0" borderId="0" xfId="0" applyNumberFormat="1" applyFont="1" applyBorder="1" applyProtection="1"/>
    <xf numFmtId="3" fontId="38" fillId="0" borderId="0" xfId="0" applyNumberFormat="1" applyFont="1" applyFill="1" applyBorder="1" applyAlignment="1">
      <alignment vertical="center"/>
    </xf>
    <xf numFmtId="0" fontId="38" fillId="0" borderId="0" xfId="0" applyFont="1" applyBorder="1" applyProtection="1"/>
    <xf numFmtId="0" fontId="31" fillId="0" borderId="0" xfId="4" applyFont="1" applyFill="1" applyBorder="1" applyAlignment="1">
      <alignment vertical="center"/>
    </xf>
    <xf numFmtId="3" fontId="31" fillId="0" borderId="0" xfId="4" applyNumberFormat="1" applyFont="1" applyFill="1" applyBorder="1" applyAlignment="1">
      <alignment vertical="center"/>
    </xf>
    <xf numFmtId="3" fontId="31" fillId="0" borderId="0" xfId="3" applyNumberFormat="1" applyFont="1" applyFill="1" applyBorder="1" applyAlignment="1">
      <alignment vertical="center"/>
    </xf>
    <xf numFmtId="3" fontId="31" fillId="0" borderId="0" xfId="0" applyNumberFormat="1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horizontal="center" vertical="center"/>
    </xf>
    <xf numFmtId="0" fontId="5" fillId="0" borderId="39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1" fillId="11" borderId="77" xfId="4" applyFont="1" applyFill="1" applyBorder="1" applyAlignment="1">
      <alignment horizontal="left" vertical="center"/>
    </xf>
    <xf numFmtId="0" fontId="31" fillId="11" borderId="78" xfId="4" applyFont="1" applyFill="1" applyBorder="1" applyAlignment="1">
      <alignment horizontal="left" vertical="center"/>
    </xf>
    <xf numFmtId="0" fontId="30" fillId="10" borderId="74" xfId="4" applyFont="1" applyFill="1" applyBorder="1" applyAlignment="1">
      <alignment horizontal="center" vertical="center"/>
    </xf>
    <xf numFmtId="0" fontId="30" fillId="10" borderId="77" xfId="4" applyFont="1" applyFill="1" applyBorder="1" applyAlignment="1">
      <alignment horizontal="center" vertical="center"/>
    </xf>
    <xf numFmtId="0" fontId="30" fillId="10" borderId="75" xfId="4" applyFont="1" applyFill="1" applyBorder="1" applyAlignment="1">
      <alignment horizontal="center" vertical="center"/>
    </xf>
    <xf numFmtId="0" fontId="30" fillId="10" borderId="78" xfId="4" applyFont="1" applyFill="1" applyBorder="1" applyAlignment="1">
      <alignment horizontal="center" vertical="center"/>
    </xf>
    <xf numFmtId="0" fontId="30" fillId="10" borderId="75" xfId="4" applyFont="1" applyFill="1" applyBorder="1" applyAlignment="1">
      <alignment horizontal="center" vertical="center" wrapText="1"/>
    </xf>
    <xf numFmtId="0" fontId="30" fillId="10" borderId="78" xfId="4" applyFont="1" applyFill="1" applyBorder="1" applyAlignment="1">
      <alignment horizontal="center" vertical="center" wrapText="1"/>
    </xf>
    <xf numFmtId="0" fontId="32" fillId="10" borderId="75" xfId="0" applyFont="1" applyFill="1" applyBorder="1" applyAlignment="1">
      <alignment horizontal="center" vertical="center"/>
    </xf>
    <xf numFmtId="0" fontId="32" fillId="10" borderId="76" xfId="0" applyFont="1" applyFill="1" applyBorder="1" applyAlignment="1">
      <alignment horizontal="center" vertical="center"/>
    </xf>
    <xf numFmtId="0" fontId="31" fillId="11" borderId="80" xfId="0" applyFont="1" applyFill="1" applyBorder="1" applyAlignment="1">
      <alignment vertical="center"/>
    </xf>
    <xf numFmtId="0" fontId="29" fillId="11" borderId="81" xfId="0" applyFont="1" applyFill="1" applyBorder="1" applyAlignment="1">
      <alignment vertical="center"/>
    </xf>
    <xf numFmtId="0" fontId="29" fillId="0" borderId="5" xfId="0" applyFont="1" applyBorder="1" applyAlignment="1" applyProtection="1">
      <alignment horizontal="center"/>
    </xf>
    <xf numFmtId="0" fontId="29" fillId="0" borderId="10" xfId="0" applyFont="1" applyBorder="1" applyAlignment="1" applyProtection="1">
      <alignment horizontal="center"/>
    </xf>
    <xf numFmtId="0" fontId="29" fillId="0" borderId="6" xfId="0" applyFont="1" applyBorder="1" applyAlignment="1" applyProtection="1">
      <alignment horizontal="center"/>
    </xf>
    <xf numFmtId="0" fontId="31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7" xfId="0" applyFont="1" applyBorder="1" applyAlignment="1" applyProtection="1">
      <alignment horizontal="center"/>
    </xf>
    <xf numFmtId="0" fontId="29" fillId="0" borderId="8" xfId="0" applyFont="1" applyBorder="1" applyAlignment="1" applyProtection="1">
      <alignment horizontal="center"/>
    </xf>
    <xf numFmtId="0" fontId="29" fillId="0" borderId="9" xfId="0" applyFont="1" applyBorder="1" applyAlignment="1" applyProtection="1">
      <alignment horizontal="center"/>
    </xf>
    <xf numFmtId="0" fontId="31" fillId="11" borderId="81" xfId="0" applyFont="1" applyFill="1" applyBorder="1" applyAlignment="1">
      <alignment vertical="center"/>
    </xf>
    <xf numFmtId="0" fontId="4" fillId="0" borderId="0" xfId="1" applyFont="1" applyAlignment="1" applyProtection="1">
      <alignment horizontal="left" vertical="center" wrapText="1" indent="9"/>
    </xf>
    <xf numFmtId="0" fontId="4" fillId="0" borderId="0" xfId="5" applyFont="1" applyAlignment="1" applyProtection="1">
      <alignment horizontal="left" vertical="center" wrapText="1" indent="9"/>
    </xf>
    <xf numFmtId="0" fontId="1" fillId="0" borderId="2" xfId="11" applyFont="1" applyFill="1" applyBorder="1" applyAlignment="1">
      <alignment horizontal="left"/>
    </xf>
    <xf numFmtId="0" fontId="23" fillId="5" borderId="5" xfId="11" applyFont="1" applyFill="1" applyBorder="1" applyAlignment="1">
      <alignment horizontal="left"/>
    </xf>
    <xf numFmtId="0" fontId="23" fillId="5" borderId="10" xfId="11" applyFont="1" applyFill="1" applyBorder="1" applyAlignment="1">
      <alignment horizontal="left"/>
    </xf>
    <xf numFmtId="0" fontId="23" fillId="5" borderId="6" xfId="11" applyFont="1" applyFill="1" applyBorder="1" applyAlignment="1">
      <alignment horizontal="left"/>
    </xf>
    <xf numFmtId="0" fontId="1" fillId="5" borderId="10" xfId="11" applyFont="1" applyFill="1" applyBorder="1" applyAlignment="1">
      <alignment horizontal="left"/>
    </xf>
    <xf numFmtId="0" fontId="1" fillId="5" borderId="6" xfId="11" applyFont="1" applyFill="1" applyBorder="1" applyAlignment="1">
      <alignment horizontal="left"/>
    </xf>
    <xf numFmtId="0" fontId="23" fillId="11" borderId="5" xfId="11" applyFont="1" applyFill="1" applyBorder="1" applyAlignment="1">
      <alignment horizontal="left"/>
    </xf>
    <xf numFmtId="0" fontId="23" fillId="11" borderId="10" xfId="11" applyFont="1" applyFill="1" applyBorder="1" applyAlignment="1">
      <alignment horizontal="left"/>
    </xf>
    <xf numFmtId="0" fontId="23" fillId="11" borderId="6" xfId="11" applyFont="1" applyFill="1" applyBorder="1" applyAlignment="1">
      <alignment horizontal="left"/>
    </xf>
    <xf numFmtId="0" fontId="23" fillId="5" borderId="5" xfId="11" applyFont="1" applyFill="1" applyBorder="1" applyAlignment="1">
      <alignment horizontal="center" vertical="center"/>
    </xf>
    <xf numFmtId="0" fontId="1" fillId="5" borderId="10" xfId="11" applyFont="1" applyFill="1" applyBorder="1" applyAlignment="1">
      <alignment horizontal="center" vertical="center"/>
    </xf>
    <xf numFmtId="0" fontId="1" fillId="5" borderId="6" xfId="11" applyFont="1" applyFill="1" applyBorder="1" applyAlignment="1">
      <alignment horizontal="center" vertical="center"/>
    </xf>
    <xf numFmtId="0" fontId="23" fillId="5" borderId="2" xfId="11" applyFont="1" applyFill="1" applyBorder="1" applyAlignment="1">
      <alignment horizontal="center"/>
    </xf>
    <xf numFmtId="0" fontId="1" fillId="0" borderId="3" xfId="11" applyFont="1" applyFill="1" applyBorder="1" applyAlignment="1">
      <alignment horizontal="center" vertical="top"/>
    </xf>
    <xf numFmtId="0" fontId="1" fillId="0" borderId="13" xfId="11" applyFont="1" applyFill="1" applyBorder="1" applyAlignment="1">
      <alignment horizontal="center" vertical="top"/>
    </xf>
    <xf numFmtId="0" fontId="1" fillId="0" borderId="5" xfId="11" applyFont="1" applyFill="1" applyBorder="1" applyAlignment="1">
      <alignment horizontal="left"/>
    </xf>
    <xf numFmtId="0" fontId="1" fillId="0" borderId="10" xfId="11" applyFont="1" applyFill="1" applyBorder="1" applyAlignment="1">
      <alignment horizontal="left"/>
    </xf>
    <xf numFmtId="0" fontId="1" fillId="0" borderId="6" xfId="11" applyFont="1" applyFill="1" applyBorder="1" applyAlignment="1">
      <alignment horizontal="left"/>
    </xf>
    <xf numFmtId="0" fontId="1" fillId="0" borderId="5" xfId="11" applyFont="1" applyFill="1" applyBorder="1" applyAlignment="1"/>
    <xf numFmtId="0" fontId="1" fillId="0" borderId="10" xfId="11" applyFont="1" applyFill="1" applyBorder="1" applyAlignment="1"/>
    <xf numFmtId="0" fontId="1" fillId="0" borderId="6" xfId="11" applyFont="1" applyFill="1" applyBorder="1" applyAlignment="1"/>
    <xf numFmtId="0" fontId="1" fillId="0" borderId="3" xfId="11" applyFont="1" applyFill="1" applyBorder="1" applyAlignment="1">
      <alignment horizontal="left"/>
    </xf>
    <xf numFmtId="0" fontId="31" fillId="5" borderId="2" xfId="0" applyFont="1" applyFill="1" applyBorder="1" applyAlignment="1" applyProtection="1">
      <alignment horizontal="center"/>
    </xf>
    <xf numFmtId="0" fontId="33" fillId="5" borderId="5" xfId="11" applyFont="1" applyFill="1" applyBorder="1" applyAlignment="1">
      <alignment horizontal="center" vertical="center"/>
    </xf>
    <xf numFmtId="0" fontId="23" fillId="5" borderId="10" xfId="11" applyFont="1" applyFill="1" applyBorder="1" applyAlignment="1">
      <alignment horizontal="center" vertical="center"/>
    </xf>
    <xf numFmtId="0" fontId="23" fillId="5" borderId="6" xfId="11" applyFont="1" applyFill="1" applyBorder="1" applyAlignment="1">
      <alignment horizontal="center" vertical="center"/>
    </xf>
    <xf numFmtId="0" fontId="23" fillId="5" borderId="3" xfId="11" applyFont="1" applyFill="1" applyBorder="1" applyAlignment="1">
      <alignment horizontal="center" vertical="center" wrapText="1"/>
    </xf>
    <xf numFmtId="0" fontId="23" fillId="5" borderId="4" xfId="11" applyFont="1" applyFill="1" applyBorder="1" applyAlignment="1">
      <alignment horizontal="center" vertical="center" wrapText="1"/>
    </xf>
    <xf numFmtId="0" fontId="15" fillId="0" borderId="0" xfId="11" applyFont="1" applyAlignment="1">
      <alignment horizontal="left" vertical="top" wrapText="1"/>
    </xf>
    <xf numFmtId="0" fontId="23" fillId="5" borderId="5" xfId="15" applyFont="1" applyFill="1" applyBorder="1" applyAlignment="1">
      <alignment horizontal="center" vertical="center"/>
    </xf>
    <xf numFmtId="0" fontId="23" fillId="5" borderId="10" xfId="15" applyFont="1" applyFill="1" applyBorder="1" applyAlignment="1">
      <alignment horizontal="center" vertical="center"/>
    </xf>
    <xf numFmtId="0" fontId="23" fillId="5" borderId="6" xfId="15" applyFont="1" applyFill="1" applyBorder="1" applyAlignment="1">
      <alignment horizontal="center" vertical="center"/>
    </xf>
    <xf numFmtId="0" fontId="31" fillId="5" borderId="5" xfId="15" applyFont="1" applyFill="1" applyBorder="1" applyAlignment="1">
      <alignment horizontal="center"/>
    </xf>
    <xf numFmtId="0" fontId="31" fillId="5" borderId="6" xfId="15" applyFont="1" applyFill="1" applyBorder="1" applyAlignment="1">
      <alignment horizontal="center"/>
    </xf>
    <xf numFmtId="0" fontId="31" fillId="5" borderId="4" xfId="15" applyFont="1" applyFill="1" applyBorder="1" applyAlignment="1">
      <alignment horizontal="center"/>
    </xf>
    <xf numFmtId="0" fontId="23" fillId="5" borderId="4" xfId="15" applyFont="1" applyFill="1" applyBorder="1" applyAlignment="1">
      <alignment horizontal="center"/>
    </xf>
    <xf numFmtId="0" fontId="23" fillId="5" borderId="2" xfId="15" applyFont="1" applyFill="1" applyBorder="1" applyAlignment="1">
      <alignment horizontal="center"/>
    </xf>
    <xf numFmtId="0" fontId="23" fillId="5" borderId="45" xfId="13" applyFont="1" applyFill="1" applyBorder="1" applyAlignment="1">
      <alignment horizontal="center" vertical="center" wrapText="1"/>
    </xf>
    <xf numFmtId="0" fontId="23" fillId="5" borderId="2" xfId="13" applyFont="1" applyFill="1" applyBorder="1" applyAlignment="1">
      <alignment horizontal="center" vertical="center" wrapText="1"/>
    </xf>
    <xf numFmtId="0" fontId="35" fillId="5" borderId="14" xfId="13" applyFont="1" applyFill="1" applyBorder="1" applyAlignment="1">
      <alignment horizontal="left" vertical="center" wrapText="1"/>
    </xf>
    <xf numFmtId="0" fontId="35" fillId="5" borderId="15" xfId="13" applyFont="1" applyFill="1" applyBorder="1" applyAlignment="1">
      <alignment horizontal="left" vertical="center" wrapText="1"/>
    </xf>
    <xf numFmtId="0" fontId="23" fillId="5" borderId="5" xfId="13" applyFont="1" applyFill="1" applyBorder="1" applyAlignment="1">
      <alignment horizontal="left"/>
    </xf>
    <xf numFmtId="0" fontId="23" fillId="5" borderId="6" xfId="13" applyFont="1" applyFill="1" applyBorder="1" applyAlignment="1">
      <alignment horizontal="left"/>
    </xf>
    <xf numFmtId="0" fontId="23" fillId="4" borderId="5" xfId="13" applyFont="1" applyFill="1" applyBorder="1" applyAlignment="1">
      <alignment horizontal="center" vertical="center"/>
    </xf>
    <xf numFmtId="0" fontId="23" fillId="4" borderId="10" xfId="13" applyFont="1" applyFill="1" applyBorder="1" applyAlignment="1">
      <alignment horizontal="center" vertical="center"/>
    </xf>
    <xf numFmtId="0" fontId="23" fillId="4" borderId="6" xfId="13" applyFont="1" applyFill="1" applyBorder="1" applyAlignment="1">
      <alignment horizontal="center" vertical="center"/>
    </xf>
    <xf numFmtId="0" fontId="22" fillId="0" borderId="0" xfId="18" applyFont="1" applyFill="1" applyAlignment="1">
      <alignment horizontal="center"/>
    </xf>
    <xf numFmtId="0" fontId="20" fillId="0" borderId="0" xfId="18" applyFill="1" applyAlignment="1">
      <alignment horizontal="center"/>
    </xf>
    <xf numFmtId="0" fontId="20" fillId="0" borderId="33" xfId="18" applyFill="1" applyBorder="1" applyAlignment="1">
      <alignment horizontal="center"/>
    </xf>
    <xf numFmtId="0" fontId="23" fillId="4" borderId="5" xfId="10" applyFont="1" applyFill="1" applyBorder="1" applyAlignment="1">
      <alignment horizontal="center"/>
    </xf>
    <xf numFmtId="0" fontId="23" fillId="4" borderId="10" xfId="10" applyFont="1" applyFill="1" applyBorder="1" applyAlignment="1">
      <alignment horizontal="center"/>
    </xf>
    <xf numFmtId="0" fontId="23" fillId="4" borderId="6" xfId="10" applyFont="1" applyFill="1" applyBorder="1" applyAlignment="1">
      <alignment horizontal="center"/>
    </xf>
    <xf numFmtId="0" fontId="31" fillId="5" borderId="91" xfId="2" applyFont="1" applyFill="1" applyBorder="1" applyAlignment="1">
      <alignment horizontal="left" vertical="center"/>
    </xf>
    <xf numFmtId="0" fontId="31" fillId="5" borderId="34" xfId="2" applyFont="1" applyFill="1" applyBorder="1" applyAlignment="1">
      <alignment horizontal="left" vertical="center"/>
    </xf>
    <xf numFmtId="0" fontId="31" fillId="5" borderId="35" xfId="2" applyFont="1" applyFill="1" applyBorder="1" applyAlignment="1">
      <alignment horizontal="left" vertical="center"/>
    </xf>
    <xf numFmtId="0" fontId="31" fillId="11" borderId="97" xfId="2" applyFont="1" applyFill="1" applyBorder="1"/>
    <xf numFmtId="0" fontId="31" fillId="11" borderId="71" xfId="2" applyFont="1" applyFill="1" applyBorder="1"/>
    <xf numFmtId="0" fontId="31" fillId="11" borderId="72" xfId="2" applyFont="1" applyFill="1" applyBorder="1"/>
    <xf numFmtId="0" fontId="31" fillId="11" borderId="89" xfId="2" applyFont="1" applyFill="1" applyBorder="1" applyAlignment="1">
      <alignment horizontal="left"/>
    </xf>
    <xf numFmtId="0" fontId="31" fillId="11" borderId="8" xfId="2" applyFont="1" applyFill="1" applyBorder="1" applyAlignment="1">
      <alignment horizontal="left"/>
    </xf>
    <xf numFmtId="0" fontId="31" fillId="11" borderId="42" xfId="2" applyFont="1" applyFill="1" applyBorder="1" applyAlignment="1">
      <alignment horizontal="left"/>
    </xf>
    <xf numFmtId="0" fontId="31" fillId="5" borderId="65" xfId="2" applyFont="1" applyFill="1" applyBorder="1" applyAlignment="1">
      <alignment horizontal="center" vertical="center"/>
    </xf>
    <xf numFmtId="0" fontId="31" fillId="5" borderId="66" xfId="2" applyFont="1" applyFill="1" applyBorder="1" applyAlignment="1">
      <alignment horizontal="center" vertical="center"/>
    </xf>
    <xf numFmtId="0" fontId="31" fillId="5" borderId="67" xfId="2" applyFont="1" applyFill="1" applyBorder="1" applyAlignment="1">
      <alignment horizontal="center" vertical="center"/>
    </xf>
    <xf numFmtId="0" fontId="31" fillId="5" borderId="18" xfId="2" applyFont="1" applyFill="1" applyBorder="1" applyAlignment="1">
      <alignment horizontal="center" vertical="center"/>
    </xf>
    <xf numFmtId="0" fontId="31" fillId="5" borderId="11" xfId="2" applyFont="1" applyFill="1" applyBorder="1" applyAlignment="1">
      <alignment horizontal="center" vertical="center"/>
    </xf>
    <xf numFmtId="0" fontId="31" fillId="5" borderId="12" xfId="2" applyFont="1" applyFill="1" applyBorder="1" applyAlignment="1">
      <alignment horizontal="center" vertical="center"/>
    </xf>
    <xf numFmtId="0" fontId="31" fillId="5" borderId="83" xfId="2" applyFont="1" applyFill="1" applyBorder="1" applyAlignment="1">
      <alignment horizontal="left" vertical="center"/>
    </xf>
    <xf numFmtId="0" fontId="31" fillId="5" borderId="62" xfId="2" applyFont="1" applyFill="1" applyBorder="1" applyAlignment="1">
      <alignment horizontal="left" vertical="center"/>
    </xf>
    <xf numFmtId="0" fontId="31" fillId="5" borderId="63" xfId="2" applyFont="1" applyFill="1" applyBorder="1" applyAlignment="1">
      <alignment horizontal="left" vertical="center"/>
    </xf>
    <xf numFmtId="0" fontId="29" fillId="0" borderId="85" xfId="2" applyFont="1" applyFill="1" applyBorder="1" applyAlignment="1">
      <alignment horizontal="left"/>
    </xf>
    <xf numFmtId="0" fontId="29" fillId="0" borderId="37" xfId="2" applyFont="1" applyFill="1" applyBorder="1" applyAlignment="1">
      <alignment horizontal="left"/>
    </xf>
    <xf numFmtId="0" fontId="29" fillId="0" borderId="38" xfId="2" applyFont="1" applyFill="1" applyBorder="1" applyAlignment="1">
      <alignment horizontal="left"/>
    </xf>
    <xf numFmtId="0" fontId="29" fillId="0" borderId="14" xfId="2" applyFont="1" applyFill="1" applyBorder="1" applyAlignment="1">
      <alignment horizontal="left"/>
    </xf>
    <xf numFmtId="0" fontId="29" fillId="0" borderId="0" xfId="2" applyFont="1" applyFill="1" applyBorder="1" applyAlignment="1">
      <alignment horizontal="left"/>
    </xf>
    <xf numFmtId="0" fontId="29" fillId="0" borderId="40" xfId="2" applyFont="1" applyFill="1" applyBorder="1" applyAlignment="1">
      <alignment horizontal="left"/>
    </xf>
    <xf numFmtId="0" fontId="8" fillId="11" borderId="51" xfId="2" applyFont="1" applyFill="1" applyBorder="1" applyAlignment="1">
      <alignment horizontal="left"/>
    </xf>
    <xf numFmtId="0" fontId="8" fillId="11" borderId="37" xfId="2" applyFont="1" applyFill="1" applyBorder="1" applyAlignment="1">
      <alignment horizontal="left"/>
    </xf>
    <xf numFmtId="0" fontId="8" fillId="11" borderId="38" xfId="2" applyFont="1" applyFill="1" applyBorder="1" applyAlignment="1">
      <alignment horizontal="left"/>
    </xf>
    <xf numFmtId="0" fontId="8" fillId="4" borderId="47" xfId="2" applyFont="1" applyFill="1" applyBorder="1" applyAlignment="1">
      <alignment horizontal="center"/>
    </xf>
    <xf numFmtId="0" fontId="8" fillId="4" borderId="49" xfId="2" applyFont="1" applyFill="1" applyBorder="1" applyAlignment="1">
      <alignment horizontal="center"/>
    </xf>
    <xf numFmtId="0" fontId="8" fillId="4" borderId="48" xfId="2" applyFont="1" applyFill="1" applyBorder="1" applyAlignment="1">
      <alignment horizontal="center"/>
    </xf>
    <xf numFmtId="0" fontId="8" fillId="4" borderId="68" xfId="2" applyFont="1" applyFill="1" applyBorder="1" applyAlignment="1">
      <alignment horizontal="center"/>
    </xf>
    <xf numFmtId="0" fontId="8" fillId="4" borderId="70" xfId="2" applyFont="1" applyFill="1" applyBorder="1" applyAlignment="1">
      <alignment horizontal="center"/>
    </xf>
    <xf numFmtId="0" fontId="8" fillId="4" borderId="69" xfId="2" applyFont="1" applyFill="1" applyBorder="1" applyAlignment="1">
      <alignment horizontal="center"/>
    </xf>
    <xf numFmtId="0" fontId="8" fillId="5" borderId="51" xfId="2" applyFont="1" applyFill="1" applyBorder="1" applyAlignment="1">
      <alignment horizontal="left"/>
    </xf>
    <xf numFmtId="0" fontId="8" fillId="5" borderId="37" xfId="2" applyFont="1" applyFill="1" applyBorder="1" applyAlignment="1">
      <alignment horizontal="left"/>
    </xf>
    <xf numFmtId="0" fontId="8" fillId="5" borderId="38" xfId="2" applyFont="1" applyFill="1" applyBorder="1" applyAlignment="1">
      <alignment horizontal="left"/>
    </xf>
    <xf numFmtId="0" fontId="8" fillId="11" borderId="99" xfId="2" applyFont="1" applyFill="1" applyBorder="1" applyAlignment="1">
      <alignment horizontal="left"/>
    </xf>
    <xf numFmtId="0" fontId="8" fillId="11" borderId="0" xfId="2" applyFont="1" applyFill="1" applyBorder="1" applyAlignment="1">
      <alignment horizontal="left"/>
    </xf>
    <xf numFmtId="0" fontId="8" fillId="11" borderId="40" xfId="2" applyFont="1" applyFill="1" applyBorder="1" applyAlignment="1">
      <alignment horizontal="left"/>
    </xf>
    <xf numFmtId="0" fontId="18" fillId="4" borderId="0" xfId="2" applyFont="1" applyFill="1" applyBorder="1" applyAlignment="1">
      <alignment horizontal="center"/>
    </xf>
    <xf numFmtId="0" fontId="8" fillId="11" borderId="47" xfId="2" applyFont="1" applyFill="1" applyBorder="1" applyAlignment="1">
      <alignment horizontal="left"/>
    </xf>
    <xf numFmtId="0" fontId="8" fillId="11" borderId="49" xfId="2" applyFont="1" applyFill="1" applyBorder="1" applyAlignment="1">
      <alignment horizontal="left"/>
    </xf>
    <xf numFmtId="0" fontId="8" fillId="11" borderId="48" xfId="2" applyFont="1" applyFill="1" applyBorder="1" applyAlignment="1">
      <alignment horizontal="left"/>
    </xf>
    <xf numFmtId="0" fontId="8" fillId="11" borderId="52" xfId="2" applyFont="1" applyFill="1" applyBorder="1"/>
    <xf numFmtId="0" fontId="8" fillId="11" borderId="53" xfId="2" applyFont="1" applyFill="1" applyBorder="1"/>
    <xf numFmtId="0" fontId="8" fillId="11" borderId="54" xfId="2" applyFont="1" applyFill="1" applyBorder="1"/>
    <xf numFmtId="0" fontId="8" fillId="4" borderId="55" xfId="2" applyFont="1" applyFill="1" applyBorder="1"/>
    <xf numFmtId="0" fontId="8" fillId="4" borderId="56" xfId="2" applyFont="1" applyFill="1" applyBorder="1"/>
    <xf numFmtId="0" fontId="31" fillId="4" borderId="45" xfId="2" applyFont="1" applyFill="1" applyBorder="1" applyAlignment="1">
      <alignment horizontal="center" vertical="center"/>
    </xf>
    <xf numFmtId="0" fontId="31" fillId="4" borderId="45" xfId="2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1" fillId="11" borderId="77" xfId="14" applyFont="1" applyFill="1" applyBorder="1" applyAlignment="1">
      <alignment horizontal="center"/>
    </xf>
    <xf numFmtId="0" fontId="1" fillId="11" borderId="78" xfId="14" applyFont="1" applyFill="1" applyBorder="1" applyAlignment="1">
      <alignment horizontal="center"/>
    </xf>
    <xf numFmtId="0" fontId="1" fillId="11" borderId="79" xfId="14" applyFont="1" applyFill="1" applyBorder="1" applyAlignment="1">
      <alignment horizontal="center"/>
    </xf>
    <xf numFmtId="0" fontId="1" fillId="5" borderId="5" xfId="14" applyFont="1" applyFill="1" applyBorder="1" applyAlignment="1">
      <alignment horizontal="center" vertical="center"/>
    </xf>
    <xf numFmtId="0" fontId="1" fillId="5" borderId="10" xfId="14" applyFont="1" applyFill="1" applyBorder="1" applyAlignment="1">
      <alignment horizontal="center" vertical="center"/>
    </xf>
    <xf numFmtId="0" fontId="1" fillId="5" borderId="6" xfId="14" applyFont="1" applyFill="1" applyBorder="1" applyAlignment="1">
      <alignment horizontal="center" vertical="center"/>
    </xf>
    <xf numFmtId="0" fontId="1" fillId="11" borderId="74" xfId="14" applyFont="1" applyFill="1" applyBorder="1" applyAlignment="1">
      <alignment horizontal="center"/>
    </xf>
    <xf numFmtId="0" fontId="1" fillId="11" borderId="75" xfId="14" applyFont="1" applyFill="1" applyBorder="1" applyAlignment="1">
      <alignment horizontal="center"/>
    </xf>
    <xf numFmtId="0" fontId="1" fillId="11" borderId="76" xfId="14" applyFont="1" applyFill="1" applyBorder="1" applyAlignment="1">
      <alignment horizontal="center"/>
    </xf>
    <xf numFmtId="0" fontId="1" fillId="6" borderId="77" xfId="14" applyFont="1" applyFill="1" applyBorder="1" applyAlignment="1">
      <alignment horizontal="center"/>
    </xf>
    <xf numFmtId="0" fontId="1" fillId="6" borderId="78" xfId="14" applyFont="1" applyFill="1" applyBorder="1" applyAlignment="1">
      <alignment horizontal="center"/>
    </xf>
    <xf numFmtId="0" fontId="1" fillId="6" borderId="79" xfId="14" applyFont="1" applyFill="1" applyBorder="1" applyAlignment="1">
      <alignment horizontal="center"/>
    </xf>
    <xf numFmtId="0" fontId="23" fillId="5" borderId="45" xfId="14" applyFont="1" applyFill="1" applyBorder="1" applyAlignment="1">
      <alignment horizontal="center" vertical="center"/>
    </xf>
    <xf numFmtId="0" fontId="23" fillId="11" borderId="45" xfId="14" applyFont="1" applyFill="1" applyBorder="1" applyAlignment="1">
      <alignment horizontal="center"/>
    </xf>
    <xf numFmtId="0" fontId="23" fillId="11" borderId="5" xfId="14" applyFont="1" applyFill="1" applyBorder="1" applyAlignment="1">
      <alignment horizontal="center"/>
    </xf>
    <xf numFmtId="0" fontId="23" fillId="11" borderId="10" xfId="14" applyFont="1" applyFill="1" applyBorder="1" applyAlignment="1">
      <alignment horizontal="center"/>
    </xf>
    <xf numFmtId="0" fontId="23" fillId="11" borderId="6" xfId="14" applyFont="1" applyFill="1" applyBorder="1" applyAlignment="1">
      <alignment horizontal="center"/>
    </xf>
  </cellXfs>
  <cellStyles count="24">
    <cellStyle name="Měna 2" xfId="6"/>
    <cellStyle name="Měna 2 2" xfId="7"/>
    <cellStyle name="Měna 3" xfId="8"/>
    <cellStyle name="Měna 4" xfId="19"/>
    <cellStyle name="Měna 5" xfId="20"/>
    <cellStyle name="Měna 6" xfId="23"/>
    <cellStyle name="Normální" xfId="0" builtinId="0"/>
    <cellStyle name="Normální 2" xfId="1"/>
    <cellStyle name="Normální 2 2" xfId="2"/>
    <cellStyle name="Normální 2 2 2" xfId="9"/>
    <cellStyle name="Normální 2 3" xfId="10"/>
    <cellStyle name="Normální 3" xfId="5"/>
    <cellStyle name="Normální 3 2" xfId="11"/>
    <cellStyle name="Normální 4" xfId="12"/>
    <cellStyle name="Normální 5" xfId="13"/>
    <cellStyle name="Normální 6" xfId="14"/>
    <cellStyle name="Normální 6 2" xfId="15"/>
    <cellStyle name="Normální 7" xfId="16"/>
    <cellStyle name="Normální 8" xfId="18"/>
    <cellStyle name="Normální 9" xfId="22"/>
    <cellStyle name="normální_List1" xfId="4"/>
    <cellStyle name="Procenta" xfId="3" builtinId="5"/>
    <cellStyle name="Procenta 2" xfId="17"/>
    <cellStyle name="Procenta 3" xfId="2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04155730533684"/>
          <c:y val="3.7037037037037035E-2"/>
          <c:w val="0.64433420822397203"/>
          <c:h val="0.833094196558763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Rekapitulace!$D$37</c:f>
              <c:strCache>
                <c:ptCount val="1"/>
                <c:pt idx="0">
                  <c:v>skutečnost</c:v>
                </c:pt>
              </c:strCache>
            </c:strRef>
          </c:tx>
          <c:invertIfNegative val="0"/>
          <c:cat>
            <c:strRef>
              <c:f>Rekapitulace!$C$38:$C$43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Přijaté dotace</c:v>
                </c:pt>
                <c:pt idx="4">
                  <c:v>Běžné výdaje</c:v>
                </c:pt>
                <c:pt idx="5">
                  <c:v>Kapitálové výdaje</c:v>
                </c:pt>
              </c:strCache>
            </c:strRef>
          </c:cat>
          <c:val>
            <c:numRef>
              <c:f>Rekapitulace!$D$38:$D$43</c:f>
              <c:numCache>
                <c:formatCode>#,##0</c:formatCode>
                <c:ptCount val="6"/>
                <c:pt idx="0">
                  <c:v>92419.946859999996</c:v>
                </c:pt>
                <c:pt idx="1">
                  <c:v>11040.667079999999</c:v>
                </c:pt>
                <c:pt idx="2">
                  <c:v>536.51989000000003</c:v>
                </c:pt>
                <c:pt idx="3">
                  <c:v>53223.578829999999</c:v>
                </c:pt>
                <c:pt idx="4">
                  <c:v>90899.536970000001</c:v>
                </c:pt>
                <c:pt idx="5">
                  <c:v>31060.32574</c:v>
                </c:pt>
              </c:numCache>
            </c:numRef>
          </c:val>
        </c:ser>
        <c:ser>
          <c:idx val="1"/>
          <c:order val="1"/>
          <c:tx>
            <c:strRef>
              <c:f>Rekapitulace!$E$37</c:f>
              <c:strCache>
                <c:ptCount val="1"/>
                <c:pt idx="0">
                  <c:v>výdaje - zbývá čerpat / příjmy - překročeno</c:v>
                </c:pt>
              </c:strCache>
            </c:strRef>
          </c:tx>
          <c:invertIfNegative val="0"/>
          <c:cat>
            <c:strRef>
              <c:f>Rekapitulace!$C$38:$C$43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Přijaté dotace</c:v>
                </c:pt>
                <c:pt idx="4">
                  <c:v>Běžné výdaje</c:v>
                </c:pt>
                <c:pt idx="5">
                  <c:v>Kapitálové výdaje</c:v>
                </c:pt>
              </c:strCache>
            </c:strRef>
          </c:cat>
          <c:val>
            <c:numRef>
              <c:f>Rekapitulace!$E$38:$E$43</c:f>
              <c:numCache>
                <c:formatCode>#,##0</c:formatCode>
                <c:ptCount val="6"/>
                <c:pt idx="0">
                  <c:v>-10915.146859999993</c:v>
                </c:pt>
                <c:pt idx="1">
                  <c:v>-204.36707999999999</c:v>
                </c:pt>
                <c:pt idx="2">
                  <c:v>-64.119890000000055</c:v>
                </c:pt>
                <c:pt idx="3">
                  <c:v>-3424.0788299999986</c:v>
                </c:pt>
                <c:pt idx="4">
                  <c:v>40878.163030000011</c:v>
                </c:pt>
                <c:pt idx="5">
                  <c:v>6062.7742599999983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82304"/>
        <c:axId val="95283840"/>
      </c:barChart>
      <c:catAx>
        <c:axId val="95282304"/>
        <c:scaling>
          <c:orientation val="minMax"/>
        </c:scaling>
        <c:delete val="0"/>
        <c:axPos val="l"/>
        <c:majorTickMark val="out"/>
        <c:minorTickMark val="none"/>
        <c:tickLblPos val="nextTo"/>
        <c:crossAx val="95283840"/>
        <c:crosses val="autoZero"/>
        <c:auto val="1"/>
        <c:lblAlgn val="ctr"/>
        <c:lblOffset val="100"/>
        <c:noMultiLvlLbl val="0"/>
      </c:catAx>
      <c:valAx>
        <c:axId val="9528384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95282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55555555555558E-2"/>
          <c:y val="5.0925925925925923E-2"/>
          <c:w val="0.66352777777777783"/>
          <c:h val="0.89814814814814814"/>
        </c:manualLayout>
      </c:layout>
      <c:pie3DChart>
        <c:varyColors val="1"/>
        <c:ser>
          <c:idx val="0"/>
          <c:order val="0"/>
          <c:explosion val="25"/>
          <c:cat>
            <c:strRef>
              <c:f>'Pohledávky VHČ'!$A$5:$A$12</c:f>
              <c:strCache>
                <c:ptCount val="8"/>
                <c:pt idx="0">
                  <c:v>Byty</c:v>
                </c:pt>
                <c:pt idx="1">
                  <c:v>Nebytové prostory</c:v>
                </c:pt>
                <c:pt idx="2">
                  <c:v>SC Bonaparte</c:v>
                </c:pt>
                <c:pt idx="3">
                  <c:v>Poliklinika</c:v>
                </c:pt>
                <c:pt idx="4">
                  <c:v>Teplo</c:v>
                </c:pt>
                <c:pt idx="5">
                  <c:v>Správa</c:v>
                </c:pt>
                <c:pt idx="6">
                  <c:v>Pozemky</c:v>
                </c:pt>
                <c:pt idx="7">
                  <c:v>Ostatní</c:v>
                </c:pt>
              </c:strCache>
            </c:strRef>
          </c:cat>
          <c:val>
            <c:numRef>
              <c:f>'Pohledávky VHČ'!$B$5:$B$12</c:f>
              <c:numCache>
                <c:formatCode>#,##0.00</c:formatCode>
                <c:ptCount val="8"/>
                <c:pt idx="0">
                  <c:v>1352559.46</c:v>
                </c:pt>
                <c:pt idx="1">
                  <c:v>-402.17999999999302</c:v>
                </c:pt>
                <c:pt idx="2">
                  <c:v>438063.33</c:v>
                </c:pt>
                <c:pt idx="3">
                  <c:v>38178</c:v>
                </c:pt>
                <c:pt idx="4">
                  <c:v>915556.85000000009</c:v>
                </c:pt>
                <c:pt idx="5">
                  <c:v>223250.34000000003</c:v>
                </c:pt>
                <c:pt idx="6">
                  <c:v>2667.04</c:v>
                </c:pt>
                <c:pt idx="7">
                  <c:v>187705.4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51708</xdr:rowOff>
    </xdr:from>
    <xdr:to>
      <xdr:col>7</xdr:col>
      <xdr:colOff>623454</xdr:colOff>
      <xdr:row>35</xdr:row>
      <xdr:rowOff>129888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0005" y="4762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" y="47625"/>
          <a:ext cx="552450" cy="638175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0485" y="5524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" y="55245"/>
          <a:ext cx="552450" cy="638175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8105" y="6286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" y="62865"/>
          <a:ext cx="552450" cy="638175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16205" y="4762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" y="47625"/>
          <a:ext cx="552450" cy="638175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93345" y="55245"/>
    <xdr:ext cx="552450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" y="55245"/>
          <a:ext cx="552450" cy="638175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17</xdr:row>
      <xdr:rowOff>133350</xdr:rowOff>
    </xdr:from>
    <xdr:to>
      <xdr:col>5</xdr:col>
      <xdr:colOff>304800</xdr:colOff>
      <xdr:row>34</xdr:row>
      <xdr:rowOff>123825</xdr:rowOff>
    </xdr:to>
    <xdr:graphicFrame macro="">
      <xdr:nvGraphicFramePr>
        <xdr:cNvPr id="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zoomScale="110" zoomScaleNormal="110" workbookViewId="0">
      <selection activeCell="B19" sqref="B19"/>
    </sheetView>
  </sheetViews>
  <sheetFormatPr defaultColWidth="8.75" defaultRowHeight="14.25" x14ac:dyDescent="0.2"/>
  <cols>
    <col min="1" max="1" width="8.75" style="1" customWidth="1"/>
    <col min="2" max="2" width="8.75" style="1"/>
    <col min="3" max="3" width="21.125" style="1" customWidth="1"/>
    <col min="4" max="4" width="10.25" style="1" customWidth="1"/>
    <col min="5" max="5" width="10" style="1" customWidth="1"/>
    <col min="6" max="6" width="9.375" style="1" customWidth="1"/>
    <col min="7" max="16384" width="8.75" style="1"/>
  </cols>
  <sheetData>
    <row r="1" spans="2:8" ht="16.5" customHeight="1" x14ac:dyDescent="0.2">
      <c r="B1" s="586" t="s">
        <v>751</v>
      </c>
      <c r="C1" s="587"/>
      <c r="D1" s="587"/>
      <c r="E1" s="587"/>
      <c r="F1" s="587"/>
      <c r="G1" s="587"/>
      <c r="H1" s="587"/>
    </row>
    <row r="4" spans="2:8" s="121" customFormat="1" ht="18" customHeight="1" x14ac:dyDescent="0.25">
      <c r="B4" s="590" t="s">
        <v>223</v>
      </c>
      <c r="C4" s="592" t="s">
        <v>224</v>
      </c>
      <c r="D4" s="594" t="s">
        <v>225</v>
      </c>
      <c r="E4" s="592" t="s">
        <v>226</v>
      </c>
      <c r="F4" s="596"/>
      <c r="G4" s="596"/>
      <c r="H4" s="597"/>
    </row>
    <row r="5" spans="2:8" s="121" customFormat="1" ht="18" customHeight="1" x14ac:dyDescent="0.25">
      <c r="B5" s="591"/>
      <c r="C5" s="593"/>
      <c r="D5" s="595"/>
      <c r="E5" s="154" t="s">
        <v>227</v>
      </c>
      <c r="F5" s="155" t="s">
        <v>228</v>
      </c>
      <c r="G5" s="155" t="s">
        <v>229</v>
      </c>
      <c r="H5" s="156" t="s">
        <v>230</v>
      </c>
    </row>
    <row r="6" spans="2:8" s="121" customFormat="1" ht="18" customHeight="1" x14ac:dyDescent="0.25">
      <c r="B6" s="157">
        <v>1</v>
      </c>
      <c r="C6" s="158" t="s">
        <v>231</v>
      </c>
      <c r="D6" s="159">
        <v>74060</v>
      </c>
      <c r="E6" s="159">
        <v>81504.800000000003</v>
      </c>
      <c r="F6" s="146">
        <v>92419.946859999996</v>
      </c>
      <c r="G6" s="133">
        <v>1.13392</v>
      </c>
      <c r="H6" s="145">
        <v>10915.146860000001</v>
      </c>
    </row>
    <row r="7" spans="2:8" s="121" customFormat="1" ht="18" customHeight="1" x14ac:dyDescent="0.25">
      <c r="B7" s="157">
        <v>2</v>
      </c>
      <c r="C7" s="158" t="s">
        <v>232</v>
      </c>
      <c r="D7" s="159">
        <v>8376</v>
      </c>
      <c r="E7" s="159">
        <v>10836.3</v>
      </c>
      <c r="F7" s="132">
        <v>11040.667079999999</v>
      </c>
      <c r="G7" s="133">
        <v>1.018859</v>
      </c>
      <c r="H7" s="145">
        <v>204.36707999999999</v>
      </c>
    </row>
    <row r="8" spans="2:8" s="121" customFormat="1" ht="18" customHeight="1" x14ac:dyDescent="0.25">
      <c r="B8" s="157">
        <v>3</v>
      </c>
      <c r="C8" s="158" t="s">
        <v>233</v>
      </c>
      <c r="D8" s="159">
        <v>250</v>
      </c>
      <c r="E8" s="159">
        <v>472.4</v>
      </c>
      <c r="F8" s="132">
        <v>536.51989000000003</v>
      </c>
      <c r="G8" s="133">
        <v>1.135732</v>
      </c>
      <c r="H8" s="145">
        <v>64.119889999999998</v>
      </c>
    </row>
    <row r="9" spans="2:8" s="121" customFormat="1" ht="18" customHeight="1" x14ac:dyDescent="0.25">
      <c r="B9" s="157">
        <v>4</v>
      </c>
      <c r="C9" s="158" t="s">
        <v>234</v>
      </c>
      <c r="D9" s="159">
        <v>19839.8</v>
      </c>
      <c r="E9" s="159">
        <v>49799.5</v>
      </c>
      <c r="F9" s="132">
        <v>53223.578829999999</v>
      </c>
      <c r="G9" s="133">
        <v>1.068757</v>
      </c>
      <c r="H9" s="145">
        <v>3424.0788299999999</v>
      </c>
    </row>
    <row r="10" spans="2:8" s="121" customFormat="1" ht="18" customHeight="1" x14ac:dyDescent="0.25">
      <c r="B10" s="160"/>
      <c r="C10" s="161" t="s">
        <v>235</v>
      </c>
      <c r="D10" s="162">
        <v>102525.8</v>
      </c>
      <c r="E10" s="162">
        <v>142613</v>
      </c>
      <c r="F10" s="162">
        <v>157220.71265999999</v>
      </c>
      <c r="G10" s="163">
        <v>1.1024290398491021</v>
      </c>
      <c r="H10" s="164">
        <v>14607.712659999999</v>
      </c>
    </row>
    <row r="11" spans="2:8" s="121" customFormat="1" ht="18" customHeight="1" x14ac:dyDescent="0.25">
      <c r="B11" s="157">
        <v>5</v>
      </c>
      <c r="C11" s="158" t="s">
        <v>236</v>
      </c>
      <c r="D11" s="159">
        <v>92449.8</v>
      </c>
      <c r="E11" s="159">
        <v>131777.70000000001</v>
      </c>
      <c r="F11" s="132">
        <v>90899.536970000001</v>
      </c>
      <c r="G11" s="133">
        <v>0.68979400000000002</v>
      </c>
      <c r="H11" s="145">
        <v>-40878.163030000003</v>
      </c>
    </row>
    <row r="12" spans="2:8" s="121" customFormat="1" ht="18" customHeight="1" x14ac:dyDescent="0.25">
      <c r="B12" s="157">
        <v>6</v>
      </c>
      <c r="C12" s="158" t="s">
        <v>237</v>
      </c>
      <c r="D12" s="159">
        <v>1873</v>
      </c>
      <c r="E12" s="159">
        <v>37123.1</v>
      </c>
      <c r="F12" s="132">
        <v>31060.32574</v>
      </c>
      <c r="G12" s="133">
        <v>0.83668399999999998</v>
      </c>
      <c r="H12" s="145">
        <v>-6062.7742600000001</v>
      </c>
    </row>
    <row r="13" spans="2:8" s="121" customFormat="1" ht="18" customHeight="1" x14ac:dyDescent="0.25">
      <c r="B13" s="160"/>
      <c r="C13" s="161" t="s">
        <v>238</v>
      </c>
      <c r="D13" s="162">
        <v>94322.8</v>
      </c>
      <c r="E13" s="162">
        <v>168900.8</v>
      </c>
      <c r="F13" s="162">
        <v>121959.86271</v>
      </c>
      <c r="G13" s="163">
        <v>0.72207984041520235</v>
      </c>
      <c r="H13" s="164">
        <v>-46940.937290000002</v>
      </c>
    </row>
    <row r="14" spans="2:8" s="121" customFormat="1" ht="18" customHeight="1" x14ac:dyDescent="0.25">
      <c r="B14" s="144">
        <v>8</v>
      </c>
      <c r="C14" s="131" t="s">
        <v>239</v>
      </c>
      <c r="D14" s="132">
        <v>-8203</v>
      </c>
      <c r="E14" s="132">
        <v>26287.8</v>
      </c>
      <c r="F14" s="132">
        <v>-12057.5813</v>
      </c>
      <c r="G14" s="133"/>
      <c r="H14" s="145"/>
    </row>
    <row r="15" spans="2:8" s="121" customFormat="1" ht="18" customHeight="1" x14ac:dyDescent="0.25">
      <c r="B15" s="588" t="s">
        <v>240</v>
      </c>
      <c r="C15" s="589"/>
      <c r="D15" s="162">
        <f>D10-D13</f>
        <v>8203</v>
      </c>
      <c r="E15" s="162">
        <f>E10-E13</f>
        <v>-26287.799999999988</v>
      </c>
      <c r="F15" s="162">
        <f>F10-F13</f>
        <v>35260.849949999989</v>
      </c>
      <c r="G15" s="165" t="s">
        <v>241</v>
      </c>
      <c r="H15" s="166" t="s">
        <v>241</v>
      </c>
    </row>
    <row r="16" spans="2:8" s="121" customFormat="1" ht="18" customHeight="1" x14ac:dyDescent="0.25">
      <c r="B16" s="167" t="s">
        <v>242</v>
      </c>
      <c r="C16" s="168"/>
      <c r="D16" s="168">
        <f>D15+D14</f>
        <v>0</v>
      </c>
      <c r="E16" s="168">
        <f>E15+E14</f>
        <v>0</v>
      </c>
      <c r="F16" s="169">
        <f>F15+F14</f>
        <v>23203.268649999991</v>
      </c>
      <c r="G16" s="170" t="s">
        <v>241</v>
      </c>
      <c r="H16" s="171" t="s">
        <v>241</v>
      </c>
    </row>
    <row r="17" spans="2:8" s="121" customFormat="1" ht="18" customHeight="1" x14ac:dyDescent="0.25">
      <c r="B17" s="581"/>
      <c r="C17" s="582"/>
      <c r="D17" s="582"/>
      <c r="E17" s="582"/>
      <c r="F17" s="583"/>
      <c r="G17" s="584"/>
      <c r="H17" s="585"/>
    </row>
    <row r="18" spans="2:8" s="121" customFormat="1" ht="18" customHeight="1" x14ac:dyDescent="0.25">
      <c r="B18" s="581"/>
      <c r="C18" s="582"/>
      <c r="D18" s="582"/>
      <c r="E18" s="582"/>
      <c r="F18" s="583"/>
      <c r="G18" s="584"/>
      <c r="H18" s="585"/>
    </row>
    <row r="19" spans="2:8" x14ac:dyDescent="0.2">
      <c r="B19" s="1" t="s">
        <v>1038</v>
      </c>
    </row>
    <row r="37" spans="3:6" ht="71.25" x14ac:dyDescent="0.2">
      <c r="C37" s="574"/>
      <c r="D37" s="572" t="s">
        <v>755</v>
      </c>
      <c r="E37" s="575" t="s">
        <v>756</v>
      </c>
      <c r="F37" s="572" t="s">
        <v>754</v>
      </c>
    </row>
    <row r="38" spans="3:6" ht="15" x14ac:dyDescent="0.25">
      <c r="C38" s="576" t="s">
        <v>231</v>
      </c>
      <c r="D38" s="577">
        <v>92419.946859999996</v>
      </c>
      <c r="E38" s="578">
        <f>F38-D38</f>
        <v>-10915.146859999993</v>
      </c>
      <c r="F38" s="573">
        <v>81504.800000000003</v>
      </c>
    </row>
    <row r="39" spans="3:6" ht="15" x14ac:dyDescent="0.25">
      <c r="C39" s="576" t="s">
        <v>232</v>
      </c>
      <c r="D39" s="579">
        <v>11040.667079999999</v>
      </c>
      <c r="E39" s="578">
        <f t="shared" ref="E39:E43" si="0">F39-D39</f>
        <v>-204.36707999999999</v>
      </c>
      <c r="F39" s="573">
        <v>10836.3</v>
      </c>
    </row>
    <row r="40" spans="3:6" ht="15" x14ac:dyDescent="0.25">
      <c r="C40" s="576" t="s">
        <v>233</v>
      </c>
      <c r="D40" s="579">
        <v>536.51989000000003</v>
      </c>
      <c r="E40" s="578">
        <f t="shared" si="0"/>
        <v>-64.119890000000055</v>
      </c>
      <c r="F40" s="573">
        <v>472.4</v>
      </c>
    </row>
    <row r="41" spans="3:6" ht="15" x14ac:dyDescent="0.25">
      <c r="C41" s="576" t="s">
        <v>234</v>
      </c>
      <c r="D41" s="579">
        <v>53223.578829999999</v>
      </c>
      <c r="E41" s="578">
        <f t="shared" si="0"/>
        <v>-3424.0788299999986</v>
      </c>
      <c r="F41" s="573">
        <v>49799.5</v>
      </c>
    </row>
    <row r="42" spans="3:6" ht="15" x14ac:dyDescent="0.25">
      <c r="C42" s="576" t="s">
        <v>236</v>
      </c>
      <c r="D42" s="579">
        <v>90899.536970000001</v>
      </c>
      <c r="E42" s="578">
        <f t="shared" si="0"/>
        <v>40878.163030000011</v>
      </c>
      <c r="F42" s="573">
        <v>131777.70000000001</v>
      </c>
    </row>
    <row r="43" spans="3:6" ht="15" x14ac:dyDescent="0.25">
      <c r="C43" s="576" t="s">
        <v>237</v>
      </c>
      <c r="D43" s="579">
        <v>31060.32574</v>
      </c>
      <c r="E43" s="578">
        <f t="shared" si="0"/>
        <v>6062.7742599999983</v>
      </c>
      <c r="F43" s="573">
        <v>37123.1</v>
      </c>
    </row>
    <row r="44" spans="3:6" ht="15" x14ac:dyDescent="0.25">
      <c r="C44" s="580"/>
      <c r="D44" s="580"/>
      <c r="E44" s="580"/>
      <c r="F44" s="121"/>
    </row>
    <row r="45" spans="3:6" x14ac:dyDescent="0.2">
      <c r="C45" s="574"/>
      <c r="D45" s="574"/>
      <c r="E45" s="574"/>
    </row>
    <row r="46" spans="3:6" x14ac:dyDescent="0.2">
      <c r="C46" s="574"/>
      <c r="D46" s="574"/>
      <c r="E46" s="574"/>
    </row>
    <row r="47" spans="3:6" x14ac:dyDescent="0.2">
      <c r="C47" s="574"/>
      <c r="D47" s="574"/>
      <c r="E47" s="574"/>
    </row>
  </sheetData>
  <mergeCells count="6">
    <mergeCell ref="B1:H1"/>
    <mergeCell ref="B15:C15"/>
    <mergeCell ref="B4:B5"/>
    <mergeCell ref="C4:C5"/>
    <mergeCell ref="D4:D5"/>
    <mergeCell ref="E4:H4"/>
  </mergeCells>
  <pageMargins left="0.7" right="0.7" top="0.78740157499999996" bottom="0.78740157499999996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1"/>
  <sheetViews>
    <sheetView workbookViewId="0">
      <selection activeCell="A10" sqref="A10:E10"/>
    </sheetView>
  </sheetViews>
  <sheetFormatPr defaultRowHeight="15" x14ac:dyDescent="0.25"/>
  <cols>
    <col min="1" max="5" width="12.625" style="247" customWidth="1"/>
    <col min="6" max="6" width="15.5" style="247" customWidth="1"/>
    <col min="7" max="16384" width="9" style="247"/>
  </cols>
  <sheetData>
    <row r="1" spans="1:6" ht="30" customHeight="1" x14ac:dyDescent="0.25">
      <c r="A1" s="620" t="s">
        <v>340</v>
      </c>
      <c r="B1" s="621"/>
      <c r="C1" s="621"/>
      <c r="D1" s="621"/>
      <c r="E1" s="621"/>
      <c r="F1" s="622"/>
    </row>
    <row r="2" spans="1:6" ht="18" customHeight="1" x14ac:dyDescent="0.25">
      <c r="A2" s="249" t="s">
        <v>341</v>
      </c>
      <c r="B2" s="249" t="s">
        <v>342</v>
      </c>
      <c r="C2" s="623" t="s">
        <v>343</v>
      </c>
      <c r="D2" s="623"/>
      <c r="E2" s="623"/>
      <c r="F2" s="249" t="s">
        <v>344</v>
      </c>
    </row>
    <row r="3" spans="1:6" ht="18" customHeight="1" x14ac:dyDescent="0.25">
      <c r="A3" s="624">
        <v>231</v>
      </c>
      <c r="B3" s="366" t="s">
        <v>345</v>
      </c>
      <c r="C3" s="626" t="s">
        <v>346</v>
      </c>
      <c r="D3" s="627"/>
      <c r="E3" s="628"/>
      <c r="F3" s="367">
        <v>695932.09</v>
      </c>
    </row>
    <row r="4" spans="1:6" ht="18" customHeight="1" x14ac:dyDescent="0.25">
      <c r="A4" s="625"/>
      <c r="B4" s="366" t="s">
        <v>347</v>
      </c>
      <c r="C4" s="626" t="s">
        <v>348</v>
      </c>
      <c r="D4" s="627"/>
      <c r="E4" s="628"/>
      <c r="F4" s="367">
        <v>23942.3</v>
      </c>
    </row>
    <row r="5" spans="1:6" ht="18" customHeight="1" x14ac:dyDescent="0.25">
      <c r="A5" s="625"/>
      <c r="B5" s="366" t="s">
        <v>349</v>
      </c>
      <c r="C5" s="629" t="s">
        <v>350</v>
      </c>
      <c r="D5" s="630"/>
      <c r="E5" s="631"/>
      <c r="F5" s="367">
        <v>4951762.2699999996</v>
      </c>
    </row>
    <row r="6" spans="1:6" ht="18" customHeight="1" x14ac:dyDescent="0.25">
      <c r="A6" s="625"/>
      <c r="B6" s="368" t="s">
        <v>351</v>
      </c>
      <c r="C6" s="629" t="s">
        <v>352</v>
      </c>
      <c r="D6" s="630"/>
      <c r="E6" s="631"/>
      <c r="F6" s="367">
        <v>909295.44</v>
      </c>
    </row>
    <row r="7" spans="1:6" ht="18" customHeight="1" x14ac:dyDescent="0.25">
      <c r="A7" s="625"/>
      <c r="B7" s="368" t="s">
        <v>353</v>
      </c>
      <c r="C7" s="629" t="s">
        <v>354</v>
      </c>
      <c r="D7" s="630"/>
      <c r="E7" s="631"/>
      <c r="F7" s="367">
        <v>6207955.54</v>
      </c>
    </row>
    <row r="8" spans="1:6" ht="18" customHeight="1" x14ac:dyDescent="0.25">
      <c r="A8" s="625"/>
      <c r="B8" s="369" t="s">
        <v>355</v>
      </c>
      <c r="C8" s="629" t="s">
        <v>356</v>
      </c>
      <c r="D8" s="630"/>
      <c r="E8" s="631"/>
      <c r="F8" s="367">
        <v>27911209.890000001</v>
      </c>
    </row>
    <row r="9" spans="1:6" ht="18" customHeight="1" x14ac:dyDescent="0.25">
      <c r="A9" s="625"/>
      <c r="B9" s="368" t="s">
        <v>357</v>
      </c>
      <c r="C9" s="629" t="s">
        <v>358</v>
      </c>
      <c r="D9" s="630"/>
      <c r="E9" s="631"/>
      <c r="F9" s="367">
        <v>8585654.7200000007</v>
      </c>
    </row>
    <row r="10" spans="1:6" ht="18" customHeight="1" x14ac:dyDescent="0.25">
      <c r="A10" s="617" t="s">
        <v>571</v>
      </c>
      <c r="B10" s="618"/>
      <c r="C10" s="618"/>
      <c r="D10" s="618"/>
      <c r="E10" s="619"/>
      <c r="F10" s="375">
        <f>SUM(F3:F9)</f>
        <v>49285752.25</v>
      </c>
    </row>
    <row r="11" spans="1:6" ht="18" customHeight="1" x14ac:dyDescent="0.25">
      <c r="A11" s="370">
        <v>236</v>
      </c>
      <c r="B11" s="371" t="s">
        <v>351</v>
      </c>
      <c r="C11" s="611" t="s">
        <v>359</v>
      </c>
      <c r="D11" s="611"/>
      <c r="E11" s="611"/>
      <c r="F11" s="367">
        <v>176566.01</v>
      </c>
    </row>
    <row r="12" spans="1:6" ht="18" customHeight="1" x14ac:dyDescent="0.25">
      <c r="A12" s="372"/>
      <c r="B12" s="373" t="s">
        <v>360</v>
      </c>
      <c r="C12" s="611" t="s">
        <v>361</v>
      </c>
      <c r="D12" s="611"/>
      <c r="E12" s="611"/>
      <c r="F12" s="367">
        <v>936740.22</v>
      </c>
    </row>
    <row r="13" spans="1:6" ht="18" customHeight="1" x14ac:dyDescent="0.25">
      <c r="A13" s="372"/>
      <c r="B13" s="373" t="s">
        <v>362</v>
      </c>
      <c r="C13" s="611" t="s">
        <v>363</v>
      </c>
      <c r="D13" s="611"/>
      <c r="E13" s="611"/>
      <c r="F13" s="367">
        <v>18769259.68</v>
      </c>
    </row>
    <row r="14" spans="1:6" ht="18" customHeight="1" x14ac:dyDescent="0.25">
      <c r="A14" s="372"/>
      <c r="B14" s="373" t="s">
        <v>364</v>
      </c>
      <c r="C14" s="632" t="s">
        <v>365</v>
      </c>
      <c r="D14" s="632"/>
      <c r="E14" s="632"/>
      <c r="F14" s="367">
        <v>4721431.99</v>
      </c>
    </row>
    <row r="15" spans="1:6" ht="18" customHeight="1" x14ac:dyDescent="0.25">
      <c r="A15" s="617" t="s">
        <v>366</v>
      </c>
      <c r="B15" s="618"/>
      <c r="C15" s="618"/>
      <c r="D15" s="618"/>
      <c r="E15" s="619"/>
      <c r="F15" s="375">
        <f>SUM(F11:F14)</f>
        <v>24603997.899999999</v>
      </c>
    </row>
    <row r="16" spans="1:6" ht="18" customHeight="1" x14ac:dyDescent="0.25">
      <c r="A16" s="612" t="s">
        <v>367</v>
      </c>
      <c r="B16" s="613"/>
      <c r="C16" s="613"/>
      <c r="D16" s="613"/>
      <c r="E16" s="614"/>
      <c r="F16" s="250">
        <f>F10+F15</f>
        <v>73889750.150000006</v>
      </c>
    </row>
    <row r="17" spans="1:6" ht="18" customHeight="1" x14ac:dyDescent="0.25">
      <c r="A17" s="370">
        <v>241</v>
      </c>
      <c r="B17" s="371" t="s">
        <v>368</v>
      </c>
      <c r="C17" s="611" t="s">
        <v>369</v>
      </c>
      <c r="D17" s="611"/>
      <c r="E17" s="611"/>
      <c r="F17" s="367">
        <v>8631598.6699999999</v>
      </c>
    </row>
    <row r="18" spans="1:6" ht="18" customHeight="1" x14ac:dyDescent="0.25">
      <c r="A18" s="372"/>
      <c r="B18" s="371" t="s">
        <v>370</v>
      </c>
      <c r="C18" s="611" t="s">
        <v>371</v>
      </c>
      <c r="D18" s="611"/>
      <c r="E18" s="611"/>
      <c r="F18" s="367">
        <v>181533.32</v>
      </c>
    </row>
    <row r="19" spans="1:6" ht="18" customHeight="1" x14ac:dyDescent="0.25">
      <c r="A19" s="372"/>
      <c r="B19" s="371" t="s">
        <v>372</v>
      </c>
      <c r="C19" s="611" t="s">
        <v>373</v>
      </c>
      <c r="D19" s="611"/>
      <c r="E19" s="611"/>
      <c r="F19" s="367">
        <v>4804105.43</v>
      </c>
    </row>
    <row r="20" spans="1:6" ht="18" customHeight="1" x14ac:dyDescent="0.25">
      <c r="A20" s="374"/>
      <c r="B20" s="371" t="s">
        <v>374</v>
      </c>
      <c r="C20" s="611" t="s">
        <v>371</v>
      </c>
      <c r="D20" s="611"/>
      <c r="E20" s="611"/>
      <c r="F20" s="367">
        <v>500249.51</v>
      </c>
    </row>
    <row r="21" spans="1:6" ht="18" customHeight="1" x14ac:dyDescent="0.25">
      <c r="A21" s="612" t="s">
        <v>375</v>
      </c>
      <c r="B21" s="615"/>
      <c r="C21" s="615"/>
      <c r="D21" s="615"/>
      <c r="E21" s="616"/>
      <c r="F21" s="250">
        <f>SUM(F17:F20)</f>
        <v>14117486.93</v>
      </c>
    </row>
    <row r="22" spans="1:6" ht="18" customHeight="1" x14ac:dyDescent="0.25">
      <c r="A22" s="370">
        <v>245</v>
      </c>
      <c r="B22" s="368" t="s">
        <v>376</v>
      </c>
      <c r="C22" s="611" t="s">
        <v>377</v>
      </c>
      <c r="D22" s="611"/>
      <c r="E22" s="611"/>
      <c r="F22" s="367">
        <v>408934</v>
      </c>
    </row>
    <row r="23" spans="1:6" ht="18" customHeight="1" x14ac:dyDescent="0.25">
      <c r="A23" s="372"/>
      <c r="B23" s="368" t="s">
        <v>357</v>
      </c>
      <c r="C23" s="611" t="s">
        <v>378</v>
      </c>
      <c r="D23" s="611"/>
      <c r="E23" s="611"/>
      <c r="F23" s="367">
        <v>37413.129999999997</v>
      </c>
    </row>
    <row r="24" spans="1:6" ht="18" customHeight="1" x14ac:dyDescent="0.25">
      <c r="A24" s="374"/>
      <c r="B24" s="368" t="s">
        <v>379</v>
      </c>
      <c r="C24" s="611" t="s">
        <v>380</v>
      </c>
      <c r="D24" s="611"/>
      <c r="E24" s="611"/>
      <c r="F24" s="367">
        <v>9938445.8499999996</v>
      </c>
    </row>
    <row r="25" spans="1:6" ht="18" customHeight="1" x14ac:dyDescent="0.25">
      <c r="A25" s="251" t="s">
        <v>381</v>
      </c>
      <c r="B25" s="252"/>
      <c r="C25" s="252"/>
      <c r="D25" s="253"/>
      <c r="E25" s="254"/>
      <c r="F25" s="250">
        <f>SUM(F22:F24)</f>
        <v>10384792.98</v>
      </c>
    </row>
    <row r="26" spans="1:6" ht="18" customHeight="1" x14ac:dyDescent="0.25">
      <c r="A26" s="612" t="s">
        <v>382</v>
      </c>
      <c r="B26" s="613"/>
      <c r="C26" s="613"/>
      <c r="D26" s="613"/>
      <c r="E26" s="614"/>
      <c r="F26" s="250">
        <f>SUM(F16+F21+F25)</f>
        <v>98392030.060000017</v>
      </c>
    </row>
    <row r="27" spans="1:6" ht="18" customHeight="1" x14ac:dyDescent="0.25"/>
    <row r="28" spans="1:6" ht="18" customHeight="1" x14ac:dyDescent="0.25"/>
    <row r="29" spans="1:6" ht="29.25" customHeight="1" x14ac:dyDescent="0.25">
      <c r="A29" s="255" t="s">
        <v>572</v>
      </c>
      <c r="B29" s="256" t="s">
        <v>573</v>
      </c>
      <c r="C29" s="256" t="s">
        <v>574</v>
      </c>
      <c r="D29" s="256" t="s">
        <v>575</v>
      </c>
      <c r="E29" s="248"/>
    </row>
    <row r="30" spans="1:6" x14ac:dyDescent="0.25">
      <c r="B30" s="257">
        <v>49285752.25</v>
      </c>
      <c r="C30" s="257">
        <v>37168700</v>
      </c>
      <c r="D30" s="257">
        <f>B30-C30</f>
        <v>12117052.25</v>
      </c>
      <c r="E30" s="248"/>
      <c r="F30" s="248"/>
    </row>
    <row r="31" spans="1:6" x14ac:dyDescent="0.25">
      <c r="B31" s="248"/>
      <c r="C31" s="248"/>
      <c r="D31" s="248"/>
      <c r="E31" s="248"/>
      <c r="F31" s="248"/>
    </row>
  </sheetData>
  <mergeCells count="26">
    <mergeCell ref="A15:E15"/>
    <mergeCell ref="A1:F1"/>
    <mergeCell ref="C2:E2"/>
    <mergeCell ref="A3:A9"/>
    <mergeCell ref="C3:E3"/>
    <mergeCell ref="C4:E4"/>
    <mergeCell ref="C5:E5"/>
    <mergeCell ref="C6:E6"/>
    <mergeCell ref="C7:E7"/>
    <mergeCell ref="C8:E8"/>
    <mergeCell ref="C9:E9"/>
    <mergeCell ref="A10:E10"/>
    <mergeCell ref="C11:E11"/>
    <mergeCell ref="C12:E12"/>
    <mergeCell ref="C13:E13"/>
    <mergeCell ref="C14:E14"/>
    <mergeCell ref="C22:E22"/>
    <mergeCell ref="C23:E23"/>
    <mergeCell ref="C24:E24"/>
    <mergeCell ref="A26:E26"/>
    <mergeCell ref="A16:E16"/>
    <mergeCell ref="C17:E17"/>
    <mergeCell ref="C18:E18"/>
    <mergeCell ref="C19:E19"/>
    <mergeCell ref="C20:E20"/>
    <mergeCell ref="A21:E2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C23" sqref="C23"/>
    </sheetView>
  </sheetViews>
  <sheetFormatPr defaultRowHeight="15" x14ac:dyDescent="0.25"/>
  <cols>
    <col min="1" max="1" width="49.75" style="121" bestFit="1" customWidth="1"/>
    <col min="2" max="2" width="23.125" style="121" bestFit="1" customWidth="1"/>
    <col min="3" max="3" width="12.375" style="121" bestFit="1" customWidth="1"/>
    <col min="4" max="4" width="12.75" style="121" bestFit="1" customWidth="1"/>
    <col min="5" max="5" width="20.375" style="121" bestFit="1" customWidth="1"/>
    <col min="6" max="6" width="10.875" style="121" bestFit="1" customWidth="1"/>
    <col min="7" max="16384" width="9" style="121"/>
  </cols>
  <sheetData>
    <row r="1" spans="1:6" ht="30" customHeight="1" x14ac:dyDescent="0.25">
      <c r="A1" s="633" t="s">
        <v>383</v>
      </c>
      <c r="B1" s="633"/>
      <c r="C1" s="633"/>
      <c r="D1" s="633"/>
      <c r="E1" s="633"/>
    </row>
    <row r="2" spans="1:6" ht="18" customHeight="1" x14ac:dyDescent="0.25">
      <c r="A2" s="238" t="s">
        <v>384</v>
      </c>
      <c r="B2" s="239" t="s">
        <v>385</v>
      </c>
      <c r="C2" s="239" t="s">
        <v>386</v>
      </c>
      <c r="D2" s="239" t="s">
        <v>387</v>
      </c>
      <c r="E2" s="239" t="s">
        <v>388</v>
      </c>
    </row>
    <row r="3" spans="1:6" ht="18" customHeight="1" x14ac:dyDescent="0.25">
      <c r="A3" s="376" t="s">
        <v>389</v>
      </c>
      <c r="B3" s="377">
        <v>155023.65</v>
      </c>
      <c r="C3" s="377">
        <v>435376.72</v>
      </c>
      <c r="D3" s="377">
        <v>413834.36</v>
      </c>
      <c r="E3" s="378">
        <f>B3+C3-D3</f>
        <v>176566.01</v>
      </c>
    </row>
    <row r="4" spans="1:6" ht="18" customHeight="1" x14ac:dyDescent="0.25">
      <c r="A4" s="376" t="s">
        <v>361</v>
      </c>
      <c r="B4" s="377">
        <v>936646.5</v>
      </c>
      <c r="C4" s="377">
        <v>93.72</v>
      </c>
      <c r="D4" s="377">
        <v>0</v>
      </c>
      <c r="E4" s="378">
        <f>B4+C4-D4</f>
        <v>936740.22</v>
      </c>
    </row>
    <row r="5" spans="1:6" ht="18" customHeight="1" x14ac:dyDescent="0.25">
      <c r="A5" s="376" t="s">
        <v>748</v>
      </c>
      <c r="B5" s="377">
        <v>19097435.289999999</v>
      </c>
      <c r="C5" s="377"/>
      <c r="D5" s="377"/>
      <c r="E5" s="377">
        <f>SUM(B5:D5)</f>
        <v>19097435.289999999</v>
      </c>
    </row>
    <row r="6" spans="1:6" ht="18" customHeight="1" x14ac:dyDescent="0.25">
      <c r="A6" s="379" t="s">
        <v>390</v>
      </c>
      <c r="B6" s="377"/>
      <c r="C6" s="377">
        <v>422390.64</v>
      </c>
      <c r="D6" s="377"/>
      <c r="E6" s="377">
        <f>E5+C6</f>
        <v>19519825.93</v>
      </c>
    </row>
    <row r="7" spans="1:6" ht="18" customHeight="1" x14ac:dyDescent="0.25">
      <c r="A7" s="380" t="s">
        <v>749</v>
      </c>
      <c r="B7" s="377"/>
      <c r="C7" s="377"/>
      <c r="D7" s="377">
        <v>750566.25</v>
      </c>
      <c r="E7" s="377">
        <f>E6-D7</f>
        <v>18769259.68</v>
      </c>
      <c r="F7" s="246"/>
    </row>
    <row r="8" spans="1:6" ht="18" customHeight="1" x14ac:dyDescent="0.25">
      <c r="A8" s="376" t="s">
        <v>391</v>
      </c>
      <c r="B8" s="378">
        <f>SUM(B5:B7)</f>
        <v>19097435.289999999</v>
      </c>
      <c r="C8" s="378">
        <f>SUM(C5:C7)</f>
        <v>422390.64</v>
      </c>
      <c r="D8" s="377">
        <f>SUM(D5:D7)</f>
        <v>750566.25</v>
      </c>
      <c r="E8" s="378">
        <f>B8+C8-D8</f>
        <v>18769259.68</v>
      </c>
    </row>
    <row r="9" spans="1:6" ht="18" customHeight="1" x14ac:dyDescent="0.25">
      <c r="A9" s="376" t="s">
        <v>392</v>
      </c>
      <c r="B9" s="378">
        <v>4993508.9800000004</v>
      </c>
      <c r="C9" s="377">
        <v>4933.01</v>
      </c>
      <c r="D9" s="377">
        <v>277010</v>
      </c>
      <c r="E9" s="378">
        <f>B9+C9-D9</f>
        <v>4721431.99</v>
      </c>
    </row>
    <row r="10" spans="1:6" ht="18" customHeight="1" x14ac:dyDescent="0.25">
      <c r="A10" s="244" t="s">
        <v>393</v>
      </c>
      <c r="B10" s="245">
        <f>B3+B4+B5+B9</f>
        <v>25182614.419999998</v>
      </c>
      <c r="C10" s="245">
        <f>C3+C4+C8+C9</f>
        <v>862794.09</v>
      </c>
      <c r="D10" s="245">
        <f>D3+D4+D7+D9</f>
        <v>1441410.6099999999</v>
      </c>
      <c r="E10" s="245">
        <f>E3+E4+E8+E9</f>
        <v>24603997.899999999</v>
      </c>
      <c r="F10" s="246"/>
    </row>
    <row r="11" spans="1:6" ht="18" customHeight="1" x14ac:dyDescent="0.25">
      <c r="A11" s="240"/>
      <c r="B11" s="241"/>
      <c r="C11" s="241"/>
      <c r="D11" s="241"/>
      <c r="E11" s="241"/>
    </row>
    <row r="12" spans="1:6" ht="18" customHeight="1" x14ac:dyDescent="0.25">
      <c r="A12" s="242" t="s">
        <v>394</v>
      </c>
      <c r="B12" s="242"/>
      <c r="C12" s="242"/>
      <c r="D12" s="242"/>
      <c r="E12" s="243"/>
    </row>
    <row r="13" spans="1:6" ht="18" customHeight="1" x14ac:dyDescent="0.25">
      <c r="A13" s="121" t="s">
        <v>395</v>
      </c>
      <c r="B13" s="243"/>
      <c r="C13" s="243"/>
      <c r="D13" s="243"/>
      <c r="E13" s="243"/>
    </row>
    <row r="14" spans="1:6" ht="18" customHeight="1" x14ac:dyDescent="0.25">
      <c r="B14" s="243"/>
      <c r="C14" s="243"/>
      <c r="D14" s="243"/>
      <c r="E14" s="243"/>
    </row>
    <row r="15" spans="1:6" ht="18" customHeight="1" x14ac:dyDescent="0.25">
      <c r="A15" s="121" t="s">
        <v>750</v>
      </c>
      <c r="B15" s="243"/>
      <c r="C15" s="243"/>
      <c r="D15" s="243"/>
      <c r="E15" s="243"/>
    </row>
    <row r="16" spans="1:6" ht="18" customHeight="1" x14ac:dyDescent="0.25">
      <c r="B16" s="243"/>
      <c r="C16" s="243"/>
      <c r="D16" s="243"/>
      <c r="E16" s="243"/>
    </row>
    <row r="17" spans="1:5" ht="18" customHeight="1" x14ac:dyDescent="0.25">
      <c r="A17" s="633" t="s">
        <v>671</v>
      </c>
      <c r="B17" s="633"/>
      <c r="C17" s="633"/>
      <c r="D17" s="633"/>
      <c r="E17" s="633"/>
    </row>
    <row r="18" spans="1:5" ht="18" customHeight="1" x14ac:dyDescent="0.25">
      <c r="A18" s="238" t="s">
        <v>384</v>
      </c>
      <c r="B18" s="239" t="s">
        <v>385</v>
      </c>
      <c r="C18" s="239" t="s">
        <v>386</v>
      </c>
      <c r="D18" s="239" t="s">
        <v>387</v>
      </c>
      <c r="E18" s="239" t="s">
        <v>388</v>
      </c>
    </row>
    <row r="19" spans="1:5" ht="18" customHeight="1" x14ac:dyDescent="0.25">
      <c r="A19" s="376" t="s">
        <v>672</v>
      </c>
      <c r="B19" s="377">
        <v>7011416.04</v>
      </c>
      <c r="C19" s="377"/>
      <c r="D19" s="377"/>
      <c r="E19" s="377">
        <f>B19+C19-D19</f>
        <v>7011416.04</v>
      </c>
    </row>
    <row r="20" spans="1:5" ht="18" customHeight="1" x14ac:dyDescent="0.25">
      <c r="A20" s="381" t="s">
        <v>668</v>
      </c>
      <c r="B20" s="377"/>
      <c r="C20" s="377">
        <v>5254933.16</v>
      </c>
      <c r="D20" s="377"/>
      <c r="E20" s="377">
        <f>E19+C20</f>
        <v>12266349.199999999</v>
      </c>
    </row>
    <row r="21" spans="1:5" ht="18" customHeight="1" x14ac:dyDescent="0.25">
      <c r="A21" s="382" t="s">
        <v>673</v>
      </c>
      <c r="B21" s="383"/>
      <c r="C21" s="383">
        <v>501.71</v>
      </c>
      <c r="D21" s="383"/>
      <c r="E21" s="383">
        <f>E20+C21</f>
        <v>12266850.91</v>
      </c>
    </row>
    <row r="22" spans="1:5" ht="18" customHeight="1" x14ac:dyDescent="0.25">
      <c r="A22" s="381" t="s">
        <v>669</v>
      </c>
      <c r="B22" s="377"/>
      <c r="C22" s="377"/>
      <c r="D22" s="377">
        <v>26.2</v>
      </c>
      <c r="E22" s="377">
        <f>E21-D22</f>
        <v>12266824.710000001</v>
      </c>
    </row>
    <row r="23" spans="1:5" ht="18" customHeight="1" x14ac:dyDescent="0.25">
      <c r="A23" s="379" t="s">
        <v>670</v>
      </c>
      <c r="B23" s="377"/>
      <c r="C23" s="377"/>
      <c r="D23" s="377">
        <v>421878.86</v>
      </c>
      <c r="E23" s="377">
        <f>E22-D23</f>
        <v>11844945.850000001</v>
      </c>
    </row>
    <row r="24" spans="1:5" ht="18" customHeight="1" x14ac:dyDescent="0.25">
      <c r="A24" s="384" t="s">
        <v>674</v>
      </c>
      <c r="B24" s="383"/>
      <c r="C24" s="383"/>
      <c r="D24" s="383">
        <v>1846000</v>
      </c>
      <c r="E24" s="383">
        <f>E23-D24</f>
        <v>9998945.8500000015</v>
      </c>
    </row>
    <row r="25" spans="1:5" ht="18" customHeight="1" x14ac:dyDescent="0.25">
      <c r="A25" s="380" t="s">
        <v>743</v>
      </c>
      <c r="B25" s="377"/>
      <c r="C25" s="377"/>
      <c r="D25" s="377">
        <v>60500</v>
      </c>
      <c r="E25" s="378">
        <f>E24-D25</f>
        <v>9938445.8500000015</v>
      </c>
    </row>
    <row r="26" spans="1:5" ht="18" customHeight="1" x14ac:dyDescent="0.25">
      <c r="A26" s="244" t="s">
        <v>675</v>
      </c>
      <c r="B26" s="245">
        <f>SUM(B19:B25)</f>
        <v>7011416.04</v>
      </c>
      <c r="C26" s="245">
        <f>SUM(C19:C25)</f>
        <v>5255434.87</v>
      </c>
      <c r="D26" s="245">
        <f>SUM(D19:D25)</f>
        <v>2328405.06</v>
      </c>
      <c r="E26" s="245">
        <f>B26+C26-D26</f>
        <v>9938445.8499999996</v>
      </c>
    </row>
    <row r="27" spans="1:5" ht="18" customHeight="1" x14ac:dyDescent="0.25"/>
    <row r="28" spans="1:5" ht="18" customHeight="1" x14ac:dyDescent="0.25"/>
  </sheetData>
  <mergeCells count="2">
    <mergeCell ref="A1:E1"/>
    <mergeCell ref="A17:E17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" sqref="B2:D3"/>
    </sheetView>
  </sheetViews>
  <sheetFormatPr defaultRowHeight="15" x14ac:dyDescent="0.25"/>
  <cols>
    <col min="1" max="1" width="26.875" style="34" customWidth="1"/>
    <col min="2" max="3" width="16.625" style="34" customWidth="1"/>
    <col min="4" max="4" width="16.25" style="34" customWidth="1"/>
    <col min="5" max="16384" width="9" style="34"/>
  </cols>
  <sheetData>
    <row r="1" spans="1:5" ht="30" customHeight="1" x14ac:dyDescent="0.25">
      <c r="A1" s="634" t="s">
        <v>396</v>
      </c>
      <c r="B1" s="635"/>
      <c r="C1" s="635"/>
      <c r="D1" s="636"/>
    </row>
    <row r="2" spans="1:5" ht="18" customHeight="1" x14ac:dyDescent="0.25">
      <c r="A2" s="637" t="s">
        <v>343</v>
      </c>
      <c r="B2" s="566" t="s">
        <v>397</v>
      </c>
      <c r="C2" s="566" t="s">
        <v>398</v>
      </c>
      <c r="D2" s="567" t="s">
        <v>230</v>
      </c>
      <c r="E2" s="47"/>
    </row>
    <row r="3" spans="1:5" ht="18" customHeight="1" x14ac:dyDescent="0.25">
      <c r="A3" s="638"/>
      <c r="B3" s="568" t="s">
        <v>399</v>
      </c>
      <c r="C3" s="568" t="s">
        <v>400</v>
      </c>
      <c r="D3" s="567" t="s">
        <v>401</v>
      </c>
    </row>
    <row r="4" spans="1:5" ht="18" customHeight="1" x14ac:dyDescent="0.25">
      <c r="A4" s="231" t="s">
        <v>402</v>
      </c>
      <c r="B4" s="232">
        <f>SUM(B5:B10)</f>
        <v>827308400.75</v>
      </c>
      <c r="C4" s="233">
        <f>SUM(C5:C10)</f>
        <v>875703865.16000009</v>
      </c>
      <c r="D4" s="234">
        <f>C4-B4</f>
        <v>48395464.410000086</v>
      </c>
    </row>
    <row r="5" spans="1:5" ht="18" customHeight="1" x14ac:dyDescent="0.25">
      <c r="A5" s="228" t="s">
        <v>403</v>
      </c>
      <c r="B5" s="229">
        <v>4658500.22</v>
      </c>
      <c r="C5" s="229">
        <v>3958385.22</v>
      </c>
      <c r="D5" s="230">
        <f t="shared" ref="D5:D10" si="0">C5-B5</f>
        <v>-700114.99999999953</v>
      </c>
    </row>
    <row r="6" spans="1:5" ht="18" customHeight="1" x14ac:dyDescent="0.25">
      <c r="A6" s="228" t="s">
        <v>404</v>
      </c>
      <c r="B6" s="229">
        <v>671896746.49000001</v>
      </c>
      <c r="C6" s="229">
        <v>676145053.01999998</v>
      </c>
      <c r="D6" s="230">
        <f t="shared" si="0"/>
        <v>4248306.5299999714</v>
      </c>
    </row>
    <row r="7" spans="1:5" ht="18" customHeight="1" x14ac:dyDescent="0.25">
      <c r="A7" s="228" t="s">
        <v>405</v>
      </c>
      <c r="B7" s="229">
        <v>64479268</v>
      </c>
      <c r="C7" s="229">
        <v>64387000</v>
      </c>
      <c r="D7" s="230">
        <f t="shared" si="0"/>
        <v>-92268</v>
      </c>
    </row>
    <row r="8" spans="1:5" ht="18" customHeight="1" x14ac:dyDescent="0.25">
      <c r="A8" s="228" t="s">
        <v>406</v>
      </c>
      <c r="B8" s="229">
        <v>63364.9</v>
      </c>
      <c r="C8" s="229">
        <v>63364.9</v>
      </c>
      <c r="D8" s="230">
        <f t="shared" si="0"/>
        <v>0</v>
      </c>
    </row>
    <row r="9" spans="1:5" ht="18" customHeight="1" x14ac:dyDescent="0.25">
      <c r="A9" s="228" t="s">
        <v>576</v>
      </c>
      <c r="B9" s="229">
        <v>12074685.01</v>
      </c>
      <c r="C9" s="229">
        <v>32601368.960000001</v>
      </c>
      <c r="D9" s="230">
        <f t="shared" si="0"/>
        <v>20526683.950000003</v>
      </c>
    </row>
    <row r="10" spans="1:5" ht="18" customHeight="1" x14ac:dyDescent="0.25">
      <c r="A10" s="228" t="s">
        <v>407</v>
      </c>
      <c r="B10" s="229">
        <v>74135836.129999995</v>
      </c>
      <c r="C10" s="229">
        <v>98548693.060000002</v>
      </c>
      <c r="D10" s="230">
        <f t="shared" si="0"/>
        <v>24412856.930000007</v>
      </c>
    </row>
    <row r="11" spans="1:5" ht="18" customHeight="1" x14ac:dyDescent="0.25">
      <c r="A11" s="235" t="s">
        <v>408</v>
      </c>
      <c r="B11" s="236">
        <f>SUM(B12:B17)</f>
        <v>827308400.75000012</v>
      </c>
      <c r="C11" s="236">
        <f>SUM(C12:C17)</f>
        <v>875703865.15999997</v>
      </c>
      <c r="D11" s="237">
        <f>C11-B11</f>
        <v>48395464.409999847</v>
      </c>
    </row>
    <row r="12" spans="1:5" ht="18" customHeight="1" x14ac:dyDescent="0.25">
      <c r="A12" s="228" t="s">
        <v>409</v>
      </c>
      <c r="B12" s="229">
        <v>630819593.20000005</v>
      </c>
      <c r="C12" s="229">
        <v>645226832.91999996</v>
      </c>
      <c r="D12" s="230">
        <f t="shared" ref="D12:D17" si="1">C12-B12</f>
        <v>14407239.719999909</v>
      </c>
    </row>
    <row r="13" spans="1:5" ht="18" customHeight="1" x14ac:dyDescent="0.25">
      <c r="A13" s="228" t="s">
        <v>410</v>
      </c>
      <c r="B13" s="229">
        <v>19027535.789999999</v>
      </c>
      <c r="C13" s="229">
        <v>21697639.329999998</v>
      </c>
      <c r="D13" s="230">
        <f t="shared" si="1"/>
        <v>2670103.5399999991</v>
      </c>
    </row>
    <row r="14" spans="1:5" ht="18" customHeight="1" x14ac:dyDescent="0.25">
      <c r="A14" s="228" t="s">
        <v>411</v>
      </c>
      <c r="B14" s="229">
        <v>94526782.349999994</v>
      </c>
      <c r="C14" s="229">
        <v>114867649.89</v>
      </c>
      <c r="D14" s="230">
        <f t="shared" si="1"/>
        <v>20340867.540000007</v>
      </c>
    </row>
    <row r="15" spans="1:5" ht="18" customHeight="1" x14ac:dyDescent="0.25">
      <c r="A15" s="228" t="s">
        <v>412</v>
      </c>
      <c r="B15" s="229">
        <v>7743004</v>
      </c>
      <c r="C15" s="229">
        <v>7458538</v>
      </c>
      <c r="D15" s="230">
        <f t="shared" si="1"/>
        <v>-284466</v>
      </c>
    </row>
    <row r="16" spans="1:5" ht="18" customHeight="1" x14ac:dyDescent="0.25">
      <c r="A16" s="228" t="s">
        <v>413</v>
      </c>
      <c r="B16" s="229">
        <v>55759983.560000002</v>
      </c>
      <c r="C16" s="229">
        <v>47409280.259999998</v>
      </c>
      <c r="D16" s="230">
        <f t="shared" si="1"/>
        <v>-8350703.3000000045</v>
      </c>
    </row>
    <row r="17" spans="1:4" ht="18" customHeight="1" x14ac:dyDescent="0.25">
      <c r="A17" s="228" t="s">
        <v>577</v>
      </c>
      <c r="B17" s="229">
        <v>19431501.850000001</v>
      </c>
      <c r="C17" s="229">
        <v>39043924.759999998</v>
      </c>
      <c r="D17" s="230">
        <f t="shared" si="1"/>
        <v>19612422.909999996</v>
      </c>
    </row>
    <row r="18" spans="1:4" ht="18" customHeight="1" x14ac:dyDescent="0.25">
      <c r="A18" s="224" t="s">
        <v>414</v>
      </c>
      <c r="B18" s="225">
        <f>B4-B11</f>
        <v>0</v>
      </c>
      <c r="C18" s="225">
        <f>C4-C11</f>
        <v>0</v>
      </c>
      <c r="D18" s="226"/>
    </row>
    <row r="20" spans="1:4" ht="50.1" customHeight="1" x14ac:dyDescent="0.25">
      <c r="A20" s="639" t="s">
        <v>745</v>
      </c>
      <c r="B20" s="639"/>
      <c r="C20" s="639"/>
      <c r="D20" s="639"/>
    </row>
    <row r="21" spans="1:4" x14ac:dyDescent="0.25">
      <c r="A21" s="46"/>
      <c r="B21" s="46"/>
      <c r="C21" s="46"/>
    </row>
  </sheetData>
  <mergeCells count="3">
    <mergeCell ref="A1:D1"/>
    <mergeCell ref="A2:A3"/>
    <mergeCell ref="A20:D20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H16" sqref="H16"/>
    </sheetView>
  </sheetViews>
  <sheetFormatPr defaultRowHeight="15" x14ac:dyDescent="0.25"/>
  <cols>
    <col min="1" max="1" width="16.5" style="35" bestFit="1" customWidth="1"/>
    <col min="2" max="2" width="10.875" style="35" bestFit="1" customWidth="1"/>
    <col min="3" max="3" width="7.75" style="35" customWidth="1"/>
    <col min="4" max="4" width="10.875" style="35" customWidth="1"/>
    <col min="5" max="5" width="10.125" style="35" customWidth="1"/>
    <col min="6" max="6" width="9.75" style="35" bestFit="1" customWidth="1"/>
    <col min="7" max="7" width="9.875" style="35" customWidth="1"/>
    <col min="8" max="8" width="11.875" style="35" customWidth="1"/>
    <col min="9" max="9" width="12.75" style="35" customWidth="1"/>
    <col min="10" max="10" width="9.625" style="35" customWidth="1"/>
    <col min="11" max="11" width="10.25" style="35" customWidth="1"/>
    <col min="12" max="12" width="8.625" style="35" bestFit="1" customWidth="1"/>
    <col min="13" max="16384" width="9" style="35"/>
  </cols>
  <sheetData>
    <row r="1" spans="1:12" ht="30" customHeight="1" x14ac:dyDescent="0.25">
      <c r="A1" s="640" t="s">
        <v>415</v>
      </c>
      <c r="B1" s="641"/>
      <c r="C1" s="641"/>
      <c r="D1" s="641"/>
      <c r="E1" s="641"/>
      <c r="F1" s="641"/>
      <c r="G1" s="641"/>
      <c r="H1" s="641"/>
      <c r="I1" s="641"/>
      <c r="J1" s="641"/>
      <c r="K1" s="642"/>
    </row>
    <row r="2" spans="1:12" ht="18" customHeight="1" x14ac:dyDescent="0.25">
      <c r="A2" s="227"/>
      <c r="B2" s="227" t="s">
        <v>416</v>
      </c>
      <c r="C2" s="227" t="s">
        <v>417</v>
      </c>
      <c r="D2" s="643" t="s">
        <v>418</v>
      </c>
      <c r="E2" s="644"/>
      <c r="F2" s="645" t="s">
        <v>419</v>
      </c>
      <c r="G2" s="646"/>
      <c r="H2" s="646" t="s">
        <v>420</v>
      </c>
      <c r="I2" s="646"/>
      <c r="J2" s="647" t="s">
        <v>421</v>
      </c>
      <c r="K2" s="647"/>
    </row>
    <row r="3" spans="1:12" s="558" customFormat="1" ht="18" customHeight="1" x14ac:dyDescent="0.25">
      <c r="A3" s="555" t="s">
        <v>422</v>
      </c>
      <c r="B3" s="556" t="s">
        <v>423</v>
      </c>
      <c r="C3" s="556" t="s">
        <v>424</v>
      </c>
      <c r="D3" s="556" t="s">
        <v>578</v>
      </c>
      <c r="E3" s="555" t="s">
        <v>426</v>
      </c>
      <c r="F3" s="555" t="s">
        <v>425</v>
      </c>
      <c r="G3" s="555" t="s">
        <v>426</v>
      </c>
      <c r="H3" s="557" t="s">
        <v>427</v>
      </c>
      <c r="I3" s="557" t="s">
        <v>426</v>
      </c>
      <c r="J3" s="557" t="s">
        <v>425</v>
      </c>
      <c r="K3" s="557" t="s">
        <v>426</v>
      </c>
    </row>
    <row r="4" spans="1:12" ht="18" customHeight="1" x14ac:dyDescent="0.25">
      <c r="A4" s="258" t="s">
        <v>428</v>
      </c>
      <c r="B4" s="259" t="s">
        <v>426</v>
      </c>
      <c r="C4" s="260" t="s">
        <v>429</v>
      </c>
      <c r="D4" s="260"/>
      <c r="E4" s="259">
        <v>279400</v>
      </c>
      <c r="F4" s="259">
        <v>279400</v>
      </c>
      <c r="G4" s="259">
        <v>0</v>
      </c>
      <c r="H4" s="258">
        <v>0</v>
      </c>
      <c r="I4" s="258">
        <v>0</v>
      </c>
      <c r="J4" s="261">
        <v>0</v>
      </c>
      <c r="K4" s="261">
        <v>0</v>
      </c>
    </row>
    <row r="5" spans="1:12" ht="18" customHeight="1" x14ac:dyDescent="0.25">
      <c r="A5" s="258" t="s">
        <v>430</v>
      </c>
      <c r="B5" s="259">
        <v>5720000</v>
      </c>
      <c r="C5" s="260" t="s">
        <v>431</v>
      </c>
      <c r="D5" s="262">
        <v>68000</v>
      </c>
      <c r="E5" s="259">
        <v>1498419</v>
      </c>
      <c r="F5" s="259">
        <v>408000</v>
      </c>
      <c r="G5" s="259">
        <v>1090419</v>
      </c>
      <c r="H5" s="263">
        <v>612000</v>
      </c>
      <c r="I5" s="263">
        <f t="shared" ref="I5:I12" si="0">E5-H5</f>
        <v>886419</v>
      </c>
      <c r="J5" s="261">
        <v>816000</v>
      </c>
      <c r="K5" s="264">
        <f t="shared" ref="K5:K12" si="1">E5-J5</f>
        <v>682419</v>
      </c>
    </row>
    <row r="6" spans="1:12" ht="18" customHeight="1" x14ac:dyDescent="0.25">
      <c r="A6" s="258" t="s">
        <v>432</v>
      </c>
      <c r="B6" s="259">
        <v>7000000</v>
      </c>
      <c r="C6" s="260" t="s">
        <v>433</v>
      </c>
      <c r="D6" s="262">
        <v>75000</v>
      </c>
      <c r="E6" s="259">
        <v>2349815</v>
      </c>
      <c r="F6" s="259">
        <v>450000</v>
      </c>
      <c r="G6" s="259">
        <v>1899815</v>
      </c>
      <c r="H6" s="263">
        <v>675000</v>
      </c>
      <c r="I6" s="263">
        <f t="shared" si="0"/>
        <v>1674815</v>
      </c>
      <c r="J6" s="261">
        <v>900000</v>
      </c>
      <c r="K6" s="264">
        <f t="shared" si="1"/>
        <v>1449815</v>
      </c>
    </row>
    <row r="7" spans="1:12" ht="18" customHeight="1" x14ac:dyDescent="0.25">
      <c r="A7" s="258" t="s">
        <v>434</v>
      </c>
      <c r="B7" s="259">
        <v>12200000</v>
      </c>
      <c r="C7" s="260" t="s">
        <v>435</v>
      </c>
      <c r="D7" s="262">
        <v>79000</v>
      </c>
      <c r="E7" s="259">
        <v>1772000</v>
      </c>
      <c r="F7" s="259">
        <v>474000</v>
      </c>
      <c r="G7" s="259">
        <v>1298000</v>
      </c>
      <c r="H7" s="263">
        <v>711000</v>
      </c>
      <c r="I7" s="263">
        <f t="shared" si="0"/>
        <v>1061000</v>
      </c>
      <c r="J7" s="261">
        <v>948000</v>
      </c>
      <c r="K7" s="264">
        <f t="shared" si="1"/>
        <v>824000</v>
      </c>
    </row>
    <row r="8" spans="1:12" ht="18" customHeight="1" x14ac:dyDescent="0.25">
      <c r="A8" s="258" t="s">
        <v>436</v>
      </c>
      <c r="B8" s="259">
        <v>14306000</v>
      </c>
      <c r="C8" s="260" t="s">
        <v>437</v>
      </c>
      <c r="D8" s="262">
        <v>96632</v>
      </c>
      <c r="E8" s="259">
        <v>6667664</v>
      </c>
      <c r="F8" s="259">
        <v>579792</v>
      </c>
      <c r="G8" s="259">
        <v>6087872</v>
      </c>
      <c r="H8" s="265">
        <v>869688</v>
      </c>
      <c r="I8" s="263">
        <f t="shared" si="0"/>
        <v>5797976</v>
      </c>
      <c r="J8" s="261">
        <v>1159584</v>
      </c>
      <c r="K8" s="264">
        <f t="shared" si="1"/>
        <v>5508080</v>
      </c>
    </row>
    <row r="9" spans="1:12" ht="18" customHeight="1" x14ac:dyDescent="0.25">
      <c r="A9" s="258" t="s">
        <v>438</v>
      </c>
      <c r="B9" s="259">
        <v>20000000</v>
      </c>
      <c r="C9" s="260" t="s">
        <v>439</v>
      </c>
      <c r="D9" s="262">
        <v>89000</v>
      </c>
      <c r="E9" s="259">
        <v>15728000</v>
      </c>
      <c r="F9" s="259">
        <v>534000</v>
      </c>
      <c r="G9" s="259">
        <v>14927000</v>
      </c>
      <c r="H9" s="263">
        <v>801000</v>
      </c>
      <c r="I9" s="261">
        <f t="shared" si="0"/>
        <v>14927000</v>
      </c>
      <c r="J9" s="261">
        <v>1068000</v>
      </c>
      <c r="K9" s="264">
        <f t="shared" si="1"/>
        <v>14660000</v>
      </c>
      <c r="L9" s="36"/>
    </row>
    <row r="10" spans="1:12" ht="18" customHeight="1" x14ac:dyDescent="0.25">
      <c r="A10" s="258" t="s">
        <v>440</v>
      </c>
      <c r="B10" s="259">
        <v>7274144</v>
      </c>
      <c r="C10" s="260" t="s">
        <v>441</v>
      </c>
      <c r="D10" s="262">
        <v>70000</v>
      </c>
      <c r="E10" s="259">
        <v>7064144</v>
      </c>
      <c r="F10" s="259">
        <v>420000</v>
      </c>
      <c r="G10" s="259">
        <f>E10-F10</f>
        <v>6644144</v>
      </c>
      <c r="H10" s="263">
        <v>630000</v>
      </c>
      <c r="I10" s="265">
        <f t="shared" si="0"/>
        <v>6434144</v>
      </c>
      <c r="J10" s="261">
        <v>840000</v>
      </c>
      <c r="K10" s="264">
        <f t="shared" si="1"/>
        <v>6224144</v>
      </c>
    </row>
    <row r="11" spans="1:12" ht="18" customHeight="1" x14ac:dyDescent="0.25">
      <c r="A11" s="258" t="s">
        <v>442</v>
      </c>
      <c r="B11" s="259">
        <v>2955856</v>
      </c>
      <c r="C11" s="260" t="s">
        <v>443</v>
      </c>
      <c r="D11" s="262">
        <v>30000</v>
      </c>
      <c r="E11" s="259">
        <v>2865856</v>
      </c>
      <c r="F11" s="259">
        <v>180000</v>
      </c>
      <c r="G11" s="259">
        <v>2685856</v>
      </c>
      <c r="H11" s="263">
        <v>270000</v>
      </c>
      <c r="I11" s="263">
        <f t="shared" si="0"/>
        <v>2595856</v>
      </c>
      <c r="J11" s="261">
        <v>360000</v>
      </c>
      <c r="K11" s="264">
        <f t="shared" si="1"/>
        <v>2505856</v>
      </c>
      <c r="L11" s="36"/>
    </row>
    <row r="12" spans="1:12" ht="18" customHeight="1" x14ac:dyDescent="0.25">
      <c r="A12" s="258" t="s">
        <v>444</v>
      </c>
      <c r="B12" s="259">
        <v>10700000</v>
      </c>
      <c r="C12" s="260" t="s">
        <v>445</v>
      </c>
      <c r="D12" s="262">
        <v>89200</v>
      </c>
      <c r="E12" s="259">
        <v>10700000</v>
      </c>
      <c r="F12" s="259">
        <v>535200</v>
      </c>
      <c r="G12" s="259">
        <v>10164800</v>
      </c>
      <c r="H12" s="259">
        <v>802800</v>
      </c>
      <c r="I12" s="261">
        <f t="shared" si="0"/>
        <v>9897200</v>
      </c>
      <c r="J12" s="261">
        <v>1070400</v>
      </c>
      <c r="K12" s="264">
        <f t="shared" si="1"/>
        <v>9629600</v>
      </c>
    </row>
    <row r="13" spans="1:12" s="565" customFormat="1" ht="18" customHeight="1" x14ac:dyDescent="0.25">
      <c r="A13" s="559" t="s">
        <v>339</v>
      </c>
      <c r="B13" s="560">
        <v>98841856</v>
      </c>
      <c r="C13" s="561"/>
      <c r="D13" s="562">
        <f>SUM(D4:D12)</f>
        <v>596832</v>
      </c>
      <c r="E13" s="563">
        <v>48925307</v>
      </c>
      <c r="F13" s="563">
        <v>3860392</v>
      </c>
      <c r="G13" s="561">
        <v>45064915</v>
      </c>
      <c r="H13" s="562">
        <f>SUM(H5:H12)</f>
        <v>5371488</v>
      </c>
      <c r="I13" s="563">
        <f>SUM(I5:I12)</f>
        <v>43274410</v>
      </c>
      <c r="J13" s="564">
        <f>SUM(J4:J12)</f>
        <v>7161984</v>
      </c>
      <c r="K13" s="564">
        <f>SUM(K4:K12)</f>
        <v>41483914</v>
      </c>
    </row>
    <row r="14" spans="1:12" ht="18" customHeight="1" x14ac:dyDescent="0.25"/>
    <row r="15" spans="1:12" x14ac:dyDescent="0.25">
      <c r="D15" s="37"/>
      <c r="E15" s="37"/>
    </row>
  </sheetData>
  <mergeCells count="5">
    <mergeCell ref="A1:K1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24" sqref="C24"/>
    </sheetView>
  </sheetViews>
  <sheetFormatPr defaultRowHeight="15" x14ac:dyDescent="0.25"/>
  <cols>
    <col min="1" max="1" width="13.875" style="266" customWidth="1"/>
    <col min="2" max="2" width="9.625" style="266" customWidth="1"/>
    <col min="3" max="3" width="25.625" style="266" customWidth="1"/>
    <col min="4" max="4" width="18.125" style="266" customWidth="1"/>
    <col min="5" max="5" width="13.5" style="266" bestFit="1" customWidth="1"/>
    <col min="6" max="16384" width="9" style="266"/>
  </cols>
  <sheetData>
    <row r="1" spans="1:5" ht="60" customHeight="1" x14ac:dyDescent="0.25">
      <c r="A1" s="648" t="s">
        <v>744</v>
      </c>
      <c r="B1" s="648"/>
      <c r="C1" s="648"/>
      <c r="D1" s="550" t="s">
        <v>446</v>
      </c>
      <c r="E1" s="551" t="s">
        <v>447</v>
      </c>
    </row>
    <row r="2" spans="1:5" ht="18" customHeight="1" x14ac:dyDescent="0.25">
      <c r="A2" s="546" t="s">
        <v>448</v>
      </c>
      <c r="B2" s="547" t="s">
        <v>449</v>
      </c>
      <c r="C2" s="547" t="s">
        <v>343</v>
      </c>
      <c r="D2" s="548"/>
      <c r="E2" s="549"/>
    </row>
    <row r="3" spans="1:5" ht="18" customHeight="1" x14ac:dyDescent="0.25">
      <c r="A3" s="535">
        <v>98193</v>
      </c>
      <c r="B3" s="385">
        <v>4111</v>
      </c>
      <c r="C3" s="386" t="s">
        <v>450</v>
      </c>
      <c r="D3" s="387">
        <v>150000</v>
      </c>
      <c r="E3" s="536">
        <v>57799.25</v>
      </c>
    </row>
    <row r="4" spans="1:5" ht="18" customHeight="1" x14ac:dyDescent="0.25">
      <c r="A4" s="535">
        <v>13010</v>
      </c>
      <c r="B4" s="385">
        <v>4116</v>
      </c>
      <c r="C4" s="388" t="s">
        <v>451</v>
      </c>
      <c r="D4" s="387">
        <v>604000</v>
      </c>
      <c r="E4" s="536">
        <v>0</v>
      </c>
    </row>
    <row r="5" spans="1:5" ht="18" customHeight="1" x14ac:dyDescent="0.25">
      <c r="A5" s="535">
        <v>13011</v>
      </c>
      <c r="B5" s="385">
        <v>4116</v>
      </c>
      <c r="C5" s="388" t="s">
        <v>452</v>
      </c>
      <c r="D5" s="387">
        <v>2500000</v>
      </c>
      <c r="E5" s="536">
        <v>361268.93</v>
      </c>
    </row>
    <row r="6" spans="1:5" ht="18" customHeight="1" x14ac:dyDescent="0.25">
      <c r="A6" s="535">
        <v>13013</v>
      </c>
      <c r="B6" s="385">
        <v>4116</v>
      </c>
      <c r="C6" s="388" t="s">
        <v>453</v>
      </c>
      <c r="D6" s="387">
        <v>275334</v>
      </c>
      <c r="E6" s="536">
        <v>0</v>
      </c>
    </row>
    <row r="7" spans="1:5" ht="18" customHeight="1" x14ac:dyDescent="0.25">
      <c r="A7" s="535">
        <v>13013</v>
      </c>
      <c r="B7" s="385">
        <v>4116</v>
      </c>
      <c r="C7" s="388" t="s">
        <v>454</v>
      </c>
      <c r="D7" s="387">
        <v>679168</v>
      </c>
      <c r="E7" s="536">
        <v>0</v>
      </c>
    </row>
    <row r="8" spans="1:5" ht="18" customHeight="1" x14ac:dyDescent="0.25">
      <c r="A8" s="535">
        <v>13015</v>
      </c>
      <c r="B8" s="385">
        <v>4116</v>
      </c>
      <c r="C8" s="388" t="s">
        <v>455</v>
      </c>
      <c r="D8" s="387">
        <v>362000</v>
      </c>
      <c r="E8" s="536">
        <v>3184.99</v>
      </c>
    </row>
    <row r="9" spans="1:5" ht="18" customHeight="1" x14ac:dyDescent="0.25">
      <c r="A9" s="535">
        <v>14004</v>
      </c>
      <c r="B9" s="385">
        <v>4116</v>
      </c>
      <c r="C9" s="388" t="s">
        <v>456</v>
      </c>
      <c r="D9" s="387">
        <v>5682</v>
      </c>
      <c r="E9" s="536">
        <v>0</v>
      </c>
    </row>
    <row r="10" spans="1:5" ht="18" customHeight="1" x14ac:dyDescent="0.25">
      <c r="A10" s="535">
        <v>29004</v>
      </c>
      <c r="B10" s="385">
        <v>4116</v>
      </c>
      <c r="C10" s="388" t="s">
        <v>457</v>
      </c>
      <c r="D10" s="387">
        <v>66100</v>
      </c>
      <c r="E10" s="536">
        <v>0</v>
      </c>
    </row>
    <row r="11" spans="1:5" ht="18" customHeight="1" x14ac:dyDescent="0.25">
      <c r="A11" s="535">
        <v>29008</v>
      </c>
      <c r="B11" s="385">
        <v>4116</v>
      </c>
      <c r="C11" s="388" t="s">
        <v>458</v>
      </c>
      <c r="D11" s="387">
        <v>82938</v>
      </c>
      <c r="E11" s="536">
        <v>0</v>
      </c>
    </row>
    <row r="12" spans="1:5" ht="18" customHeight="1" x14ac:dyDescent="0.25">
      <c r="A12" s="535">
        <v>33063</v>
      </c>
      <c r="B12" s="385">
        <v>4116</v>
      </c>
      <c r="C12" s="388" t="s">
        <v>459</v>
      </c>
      <c r="D12" s="387">
        <v>845614</v>
      </c>
      <c r="E12" s="536">
        <v>0</v>
      </c>
    </row>
    <row r="13" spans="1:5" ht="18" customHeight="1" x14ac:dyDescent="0.25">
      <c r="A13" s="535">
        <v>34053</v>
      </c>
      <c r="B13" s="385">
        <v>4116</v>
      </c>
      <c r="C13" s="388" t="s">
        <v>460</v>
      </c>
      <c r="D13" s="387">
        <v>16000</v>
      </c>
      <c r="E13" s="536">
        <v>0</v>
      </c>
    </row>
    <row r="14" spans="1:5" ht="18" customHeight="1" x14ac:dyDescent="0.25">
      <c r="A14" s="535">
        <v>34054</v>
      </c>
      <c r="B14" s="385">
        <v>4116</v>
      </c>
      <c r="C14" s="388" t="s">
        <v>461</v>
      </c>
      <c r="D14" s="387">
        <v>1115000</v>
      </c>
      <c r="E14" s="536">
        <v>0</v>
      </c>
    </row>
    <row r="15" spans="1:5" ht="18" customHeight="1" x14ac:dyDescent="0.25">
      <c r="A15" s="535">
        <v>29516</v>
      </c>
      <c r="B15" s="385">
        <v>4216</v>
      </c>
      <c r="C15" s="388" t="s">
        <v>462</v>
      </c>
      <c r="D15" s="387">
        <v>121204</v>
      </c>
      <c r="E15" s="536">
        <v>0</v>
      </c>
    </row>
    <row r="16" spans="1:5" ht="18" customHeight="1" x14ac:dyDescent="0.25">
      <c r="A16" s="535">
        <v>33934</v>
      </c>
      <c r="B16" s="385">
        <v>4216</v>
      </c>
      <c r="C16" s="388" t="s">
        <v>463</v>
      </c>
      <c r="D16" s="387">
        <v>15000000</v>
      </c>
      <c r="E16" s="536">
        <v>0</v>
      </c>
    </row>
    <row r="17" spans="1:5" ht="18" customHeight="1" x14ac:dyDescent="0.25">
      <c r="A17" s="537"/>
      <c r="B17" s="385">
        <v>4152</v>
      </c>
      <c r="C17" s="388" t="s">
        <v>464</v>
      </c>
      <c r="D17" s="387">
        <v>537900</v>
      </c>
      <c r="E17" s="536">
        <v>0</v>
      </c>
    </row>
    <row r="18" spans="1:5" ht="18" customHeight="1" x14ac:dyDescent="0.25">
      <c r="A18" s="538" t="s">
        <v>465</v>
      </c>
      <c r="B18" s="389"/>
      <c r="C18" s="390"/>
      <c r="D18" s="391">
        <f>SUM(D3:D16)</f>
        <v>21823040</v>
      </c>
      <c r="E18" s="539">
        <f>SUM(E3:E17)</f>
        <v>422253.17</v>
      </c>
    </row>
    <row r="19" spans="1:5" ht="18" customHeight="1" x14ac:dyDescent="0.25">
      <c r="A19" s="540" t="s">
        <v>466</v>
      </c>
      <c r="B19" s="392"/>
      <c r="C19" s="392"/>
      <c r="D19" s="393">
        <f>D17</f>
        <v>537900</v>
      </c>
      <c r="E19" s="541">
        <v>0</v>
      </c>
    </row>
    <row r="20" spans="1:5" ht="18" customHeight="1" x14ac:dyDescent="0.25">
      <c r="A20" s="542" t="s">
        <v>382</v>
      </c>
      <c r="B20" s="543"/>
      <c r="C20" s="543"/>
      <c r="D20" s="544">
        <f>D18+D19</f>
        <v>22360940</v>
      </c>
      <c r="E20" s="545">
        <f>E18+E19</f>
        <v>422253.17</v>
      </c>
    </row>
    <row r="21" spans="1:5" ht="18" customHeight="1" x14ac:dyDescent="0.25">
      <c r="D21" s="267"/>
    </row>
    <row r="22" spans="1:5" ht="18" customHeight="1" x14ac:dyDescent="0.25"/>
    <row r="23" spans="1:5" ht="33.75" customHeight="1" x14ac:dyDescent="0.25">
      <c r="A23" s="550" t="s">
        <v>467</v>
      </c>
      <c r="B23" s="552" t="s">
        <v>753</v>
      </c>
    </row>
    <row r="24" spans="1:5" ht="43.5" customHeight="1" x14ac:dyDescent="0.25">
      <c r="A24" s="553" t="s">
        <v>468</v>
      </c>
      <c r="B24" s="554">
        <v>377993</v>
      </c>
    </row>
    <row r="25" spans="1:5" ht="18" customHeight="1" x14ac:dyDescent="0.25"/>
    <row r="26" spans="1:5" ht="18" customHeight="1" x14ac:dyDescent="0.25"/>
    <row r="27" spans="1:5" ht="18" customHeight="1" x14ac:dyDescent="0.25"/>
    <row r="28" spans="1:5" ht="18" customHeight="1" x14ac:dyDescent="0.25"/>
    <row r="29" spans="1:5" ht="18" customHeight="1" x14ac:dyDescent="0.25"/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workbookViewId="0">
      <selection activeCell="B19" sqref="B19"/>
    </sheetView>
  </sheetViews>
  <sheetFormatPr defaultRowHeight="15" x14ac:dyDescent="0.25"/>
  <cols>
    <col min="1" max="1" width="9" style="266"/>
    <col min="2" max="2" width="40.625" style="266" customWidth="1"/>
    <col min="3" max="3" width="15.625" style="266" customWidth="1"/>
    <col min="4" max="16384" width="9" style="266"/>
  </cols>
  <sheetData>
    <row r="1" spans="2:3" ht="30" customHeight="1" x14ac:dyDescent="0.25">
      <c r="B1" s="649" t="s">
        <v>469</v>
      </c>
      <c r="C1" s="649"/>
    </row>
    <row r="2" spans="2:3" ht="18" customHeight="1" x14ac:dyDescent="0.25">
      <c r="B2" s="650" t="s">
        <v>470</v>
      </c>
      <c r="C2" s="651"/>
    </row>
    <row r="3" spans="2:3" ht="18" customHeight="1" x14ac:dyDescent="0.25">
      <c r="B3" s="394" t="s">
        <v>471</v>
      </c>
      <c r="C3" s="395">
        <v>400000</v>
      </c>
    </row>
    <row r="4" spans="2:3" ht="18" customHeight="1" x14ac:dyDescent="0.25">
      <c r="B4" s="394" t="s">
        <v>472</v>
      </c>
      <c r="C4" s="395">
        <v>41540</v>
      </c>
    </row>
    <row r="5" spans="2:3" ht="18" customHeight="1" x14ac:dyDescent="0.25">
      <c r="B5" s="394" t="s">
        <v>473</v>
      </c>
      <c r="C5" s="395">
        <v>60000</v>
      </c>
    </row>
    <row r="6" spans="2:3" ht="18" customHeight="1" x14ac:dyDescent="0.25">
      <c r="B6" s="394" t="s">
        <v>474</v>
      </c>
      <c r="C6" s="395">
        <v>52000</v>
      </c>
    </row>
    <row r="7" spans="2:3" ht="18" customHeight="1" x14ac:dyDescent="0.25">
      <c r="B7" s="394" t="s">
        <v>475</v>
      </c>
      <c r="C7" s="395">
        <v>20000</v>
      </c>
    </row>
    <row r="8" spans="2:3" ht="18" customHeight="1" x14ac:dyDescent="0.25">
      <c r="B8" s="394" t="s">
        <v>476</v>
      </c>
      <c r="C8" s="395">
        <v>600000</v>
      </c>
    </row>
    <row r="9" spans="2:3" ht="18" customHeight="1" x14ac:dyDescent="0.25">
      <c r="B9" s="394" t="s">
        <v>477</v>
      </c>
      <c r="C9" s="395">
        <v>170000</v>
      </c>
    </row>
    <row r="10" spans="2:3" ht="18" customHeight="1" x14ac:dyDescent="0.25">
      <c r="B10" s="396" t="s">
        <v>478</v>
      </c>
      <c r="C10" s="397">
        <f>SUM(C3:C9)</f>
        <v>1343540</v>
      </c>
    </row>
    <row r="11" spans="2:3" ht="18" customHeight="1" x14ac:dyDescent="0.25">
      <c r="B11" s="652" t="s">
        <v>479</v>
      </c>
      <c r="C11" s="653"/>
    </row>
    <row r="12" spans="2:3" ht="18" customHeight="1" x14ac:dyDescent="0.25">
      <c r="B12" s="394" t="s">
        <v>480</v>
      </c>
      <c r="C12" s="395">
        <v>130000</v>
      </c>
    </row>
    <row r="13" spans="2:3" ht="18" customHeight="1" x14ac:dyDescent="0.25">
      <c r="B13" s="394" t="s">
        <v>481</v>
      </c>
      <c r="C13" s="395">
        <v>6050000</v>
      </c>
    </row>
    <row r="14" spans="2:3" ht="18" customHeight="1" x14ac:dyDescent="0.25">
      <c r="B14" s="268" t="s">
        <v>482</v>
      </c>
      <c r="C14" s="269">
        <f>SUM(C12:C13)</f>
        <v>6180000</v>
      </c>
    </row>
    <row r="15" spans="2:3" ht="18" customHeight="1" x14ac:dyDescent="0.25">
      <c r="B15" s="270" t="s">
        <v>483</v>
      </c>
      <c r="C15" s="271">
        <f>C10+C14</f>
        <v>7523540</v>
      </c>
    </row>
    <row r="16" spans="2:3" ht="18" customHeight="1" x14ac:dyDescent="0.25"/>
    <row r="17" ht="18" customHeight="1" x14ac:dyDescent="0.25"/>
  </sheetData>
  <mergeCells count="3">
    <mergeCell ref="B1:C1"/>
    <mergeCell ref="B2:C2"/>
    <mergeCell ref="B11:C11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Normal="100" workbookViewId="0">
      <selection activeCell="A25" sqref="A25"/>
    </sheetView>
  </sheetViews>
  <sheetFormatPr defaultRowHeight="15" x14ac:dyDescent="0.25"/>
  <cols>
    <col min="1" max="1" width="42" style="266" bestFit="1" customWidth="1"/>
    <col min="2" max="2" width="42" style="266" customWidth="1"/>
    <col min="3" max="3" width="12.625" style="266" customWidth="1"/>
    <col min="4" max="4" width="14.625" style="266" customWidth="1"/>
    <col min="5" max="5" width="13.625" style="266" customWidth="1"/>
    <col min="6" max="16384" width="9" style="266"/>
  </cols>
  <sheetData>
    <row r="1" spans="1:5" ht="24.95" customHeight="1" x14ac:dyDescent="0.25">
      <c r="A1" s="654" t="s">
        <v>739</v>
      </c>
      <c r="B1" s="655"/>
      <c r="C1" s="655"/>
      <c r="D1" s="655"/>
      <c r="E1" s="656"/>
    </row>
    <row r="2" spans="1:5" x14ac:dyDescent="0.25">
      <c r="A2" s="272" t="s">
        <v>343</v>
      </c>
      <c r="B2" s="273" t="s">
        <v>678</v>
      </c>
      <c r="C2" s="274" t="s">
        <v>679</v>
      </c>
      <c r="D2" s="274" t="s">
        <v>680</v>
      </c>
      <c r="E2" s="274" t="s">
        <v>339</v>
      </c>
    </row>
    <row r="3" spans="1:5" ht="15" customHeight="1" x14ac:dyDescent="0.25">
      <c r="A3" s="398" t="s">
        <v>681</v>
      </c>
      <c r="B3" s="399" t="s">
        <v>682</v>
      </c>
      <c r="C3" s="400"/>
      <c r="D3" s="401">
        <v>40000</v>
      </c>
      <c r="E3" s="402">
        <f t="shared" ref="E3:E31" si="0">C3+D3</f>
        <v>40000</v>
      </c>
    </row>
    <row r="4" spans="1:5" x14ac:dyDescent="0.25">
      <c r="A4" s="398" t="s">
        <v>683</v>
      </c>
      <c r="B4" s="399" t="s">
        <v>684</v>
      </c>
      <c r="C4" s="400">
        <v>17000</v>
      </c>
      <c r="D4" s="401">
        <v>45000</v>
      </c>
      <c r="E4" s="402">
        <f t="shared" si="0"/>
        <v>62000</v>
      </c>
    </row>
    <row r="5" spans="1:5" ht="15" customHeight="1" x14ac:dyDescent="0.25">
      <c r="A5" s="398" t="s">
        <v>685</v>
      </c>
      <c r="B5" s="399" t="s">
        <v>686</v>
      </c>
      <c r="C5" s="400"/>
      <c r="D5" s="401">
        <v>28500</v>
      </c>
      <c r="E5" s="402">
        <f t="shared" si="0"/>
        <v>28500</v>
      </c>
    </row>
    <row r="6" spans="1:5" x14ac:dyDescent="0.25">
      <c r="A6" s="398" t="s">
        <v>687</v>
      </c>
      <c r="B6" s="399" t="s">
        <v>688</v>
      </c>
      <c r="C6" s="400"/>
      <c r="D6" s="401">
        <v>53650</v>
      </c>
      <c r="E6" s="402">
        <f t="shared" si="0"/>
        <v>53650</v>
      </c>
    </row>
    <row r="7" spans="1:5" x14ac:dyDescent="0.25">
      <c r="A7" s="398" t="s">
        <v>689</v>
      </c>
      <c r="B7" s="399" t="s">
        <v>690</v>
      </c>
      <c r="C7" s="400"/>
      <c r="D7" s="401">
        <v>40000</v>
      </c>
      <c r="E7" s="402">
        <f t="shared" si="0"/>
        <v>40000</v>
      </c>
    </row>
    <row r="8" spans="1:5" ht="15" customHeight="1" x14ac:dyDescent="0.25">
      <c r="A8" s="403" t="s">
        <v>691</v>
      </c>
      <c r="B8" s="399" t="s">
        <v>692</v>
      </c>
      <c r="C8" s="400">
        <v>25000</v>
      </c>
      <c r="D8" s="401">
        <v>45000</v>
      </c>
      <c r="E8" s="402">
        <f t="shared" si="0"/>
        <v>70000</v>
      </c>
    </row>
    <row r="9" spans="1:5" x14ac:dyDescent="0.25">
      <c r="A9" s="403" t="s">
        <v>693</v>
      </c>
      <c r="B9" s="399" t="s">
        <v>694</v>
      </c>
      <c r="C9" s="400">
        <v>15000</v>
      </c>
      <c r="D9" s="401">
        <v>43350</v>
      </c>
      <c r="E9" s="402">
        <f t="shared" si="0"/>
        <v>58350</v>
      </c>
    </row>
    <row r="10" spans="1:5" x14ac:dyDescent="0.25">
      <c r="A10" s="398" t="s">
        <v>695</v>
      </c>
      <c r="B10" s="399" t="s">
        <v>696</v>
      </c>
      <c r="C10" s="400">
        <v>36000</v>
      </c>
      <c r="D10" s="401">
        <v>40000</v>
      </c>
      <c r="E10" s="402">
        <f t="shared" si="0"/>
        <v>76000</v>
      </c>
    </row>
    <row r="11" spans="1:5" x14ac:dyDescent="0.25">
      <c r="A11" s="398" t="s">
        <v>697</v>
      </c>
      <c r="B11" s="399" t="s">
        <v>698</v>
      </c>
      <c r="C11" s="400"/>
      <c r="D11" s="401">
        <v>40000</v>
      </c>
      <c r="E11" s="402">
        <f t="shared" si="0"/>
        <v>40000</v>
      </c>
    </row>
    <row r="12" spans="1:5" ht="30" x14ac:dyDescent="0.25">
      <c r="A12" s="403" t="s">
        <v>699</v>
      </c>
      <c r="B12" s="399" t="s">
        <v>700</v>
      </c>
      <c r="C12" s="400">
        <v>12000</v>
      </c>
      <c r="D12" s="401">
        <v>150000</v>
      </c>
      <c r="E12" s="402">
        <f t="shared" si="0"/>
        <v>162000</v>
      </c>
    </row>
    <row r="13" spans="1:5" x14ac:dyDescent="0.25">
      <c r="A13" s="398" t="s">
        <v>701</v>
      </c>
      <c r="B13" s="399" t="s">
        <v>702</v>
      </c>
      <c r="C13" s="400"/>
      <c r="D13" s="401">
        <v>30000</v>
      </c>
      <c r="E13" s="402">
        <f t="shared" si="0"/>
        <v>30000</v>
      </c>
    </row>
    <row r="14" spans="1:5" x14ac:dyDescent="0.25">
      <c r="A14" s="398" t="s">
        <v>703</v>
      </c>
      <c r="B14" s="399" t="s">
        <v>704</v>
      </c>
      <c r="C14" s="400"/>
      <c r="D14" s="401">
        <v>35000</v>
      </c>
      <c r="E14" s="402">
        <f t="shared" si="0"/>
        <v>35000</v>
      </c>
    </row>
    <row r="15" spans="1:5" x14ac:dyDescent="0.25">
      <c r="A15" s="398" t="s">
        <v>705</v>
      </c>
      <c r="B15" s="399" t="s">
        <v>706</v>
      </c>
      <c r="C15" s="400">
        <v>12000</v>
      </c>
      <c r="D15" s="401"/>
      <c r="E15" s="402">
        <f t="shared" si="0"/>
        <v>12000</v>
      </c>
    </row>
    <row r="16" spans="1:5" x14ac:dyDescent="0.25">
      <c r="A16" s="398" t="s">
        <v>707</v>
      </c>
      <c r="B16" s="399" t="s">
        <v>708</v>
      </c>
      <c r="C16" s="400"/>
      <c r="D16" s="401">
        <v>12000</v>
      </c>
      <c r="E16" s="402">
        <f t="shared" si="0"/>
        <v>12000</v>
      </c>
    </row>
    <row r="17" spans="1:5" x14ac:dyDescent="0.25">
      <c r="A17" s="398" t="s">
        <v>709</v>
      </c>
      <c r="B17" s="399" t="s">
        <v>710</v>
      </c>
      <c r="C17" s="400"/>
      <c r="D17" s="401">
        <v>10000</v>
      </c>
      <c r="E17" s="402">
        <f t="shared" si="0"/>
        <v>10000</v>
      </c>
    </row>
    <row r="18" spans="1:5" x14ac:dyDescent="0.25">
      <c r="A18" s="403" t="s">
        <v>711</v>
      </c>
      <c r="B18" s="399" t="s">
        <v>712</v>
      </c>
      <c r="C18" s="400"/>
      <c r="D18" s="401">
        <v>20000</v>
      </c>
      <c r="E18" s="402">
        <f t="shared" si="0"/>
        <v>20000</v>
      </c>
    </row>
    <row r="19" spans="1:5" x14ac:dyDescent="0.25">
      <c r="A19" s="398" t="s">
        <v>713</v>
      </c>
      <c r="B19" s="399" t="s">
        <v>714</v>
      </c>
      <c r="C19" s="400"/>
      <c r="D19" s="401">
        <v>32000</v>
      </c>
      <c r="E19" s="402">
        <f t="shared" si="0"/>
        <v>32000</v>
      </c>
    </row>
    <row r="20" spans="1:5" x14ac:dyDescent="0.25">
      <c r="A20" s="398" t="s">
        <v>715</v>
      </c>
      <c r="B20" s="399" t="s">
        <v>716</v>
      </c>
      <c r="C20" s="400">
        <v>45000</v>
      </c>
      <c r="D20" s="401"/>
      <c r="E20" s="402">
        <f t="shared" si="0"/>
        <v>45000</v>
      </c>
    </row>
    <row r="21" spans="1:5" x14ac:dyDescent="0.25">
      <c r="A21" s="398" t="s">
        <v>717</v>
      </c>
      <c r="B21" s="399" t="s">
        <v>718</v>
      </c>
      <c r="C21" s="400">
        <v>45000</v>
      </c>
      <c r="D21" s="401">
        <v>45000</v>
      </c>
      <c r="E21" s="402">
        <f t="shared" si="0"/>
        <v>90000</v>
      </c>
    </row>
    <row r="22" spans="1:5" x14ac:dyDescent="0.25">
      <c r="A22" s="403" t="s">
        <v>719</v>
      </c>
      <c r="B22" s="399" t="s">
        <v>720</v>
      </c>
      <c r="C22" s="400"/>
      <c r="D22" s="401">
        <v>15000</v>
      </c>
      <c r="E22" s="402">
        <f t="shared" si="0"/>
        <v>15000</v>
      </c>
    </row>
    <row r="23" spans="1:5" x14ac:dyDescent="0.25">
      <c r="A23" s="398" t="s">
        <v>721</v>
      </c>
      <c r="B23" s="399" t="s">
        <v>722</v>
      </c>
      <c r="C23" s="400"/>
      <c r="D23" s="401">
        <v>30000</v>
      </c>
      <c r="E23" s="402">
        <f t="shared" si="0"/>
        <v>30000</v>
      </c>
    </row>
    <row r="24" spans="1:5" x14ac:dyDescent="0.25">
      <c r="A24" s="398" t="s">
        <v>723</v>
      </c>
      <c r="B24" s="399" t="s">
        <v>724</v>
      </c>
      <c r="C24" s="400">
        <v>50000</v>
      </c>
      <c r="D24" s="401">
        <v>150000</v>
      </c>
      <c r="E24" s="402">
        <f t="shared" si="0"/>
        <v>200000</v>
      </c>
    </row>
    <row r="25" spans="1:5" x14ac:dyDescent="0.25">
      <c r="A25" s="398" t="s">
        <v>725</v>
      </c>
      <c r="B25" s="399" t="s">
        <v>726</v>
      </c>
      <c r="C25" s="400"/>
      <c r="D25" s="401">
        <v>19500</v>
      </c>
      <c r="E25" s="402">
        <f t="shared" si="0"/>
        <v>19500</v>
      </c>
    </row>
    <row r="26" spans="1:5" x14ac:dyDescent="0.25">
      <c r="A26" s="398" t="s">
        <v>727</v>
      </c>
      <c r="B26" s="399" t="s">
        <v>728</v>
      </c>
      <c r="C26" s="400">
        <v>5000</v>
      </c>
      <c r="D26" s="401"/>
      <c r="E26" s="402">
        <f t="shared" si="0"/>
        <v>5000</v>
      </c>
    </row>
    <row r="27" spans="1:5" x14ac:dyDescent="0.25">
      <c r="A27" s="398" t="s">
        <v>729</v>
      </c>
      <c r="B27" s="399" t="s">
        <v>730</v>
      </c>
      <c r="C27" s="400">
        <v>5000</v>
      </c>
      <c r="D27" s="401"/>
      <c r="E27" s="402">
        <f t="shared" si="0"/>
        <v>5000</v>
      </c>
    </row>
    <row r="28" spans="1:5" x14ac:dyDescent="0.25">
      <c r="A28" s="398" t="s">
        <v>731</v>
      </c>
      <c r="B28" s="399" t="s">
        <v>732</v>
      </c>
      <c r="C28" s="400">
        <v>25000</v>
      </c>
      <c r="D28" s="401"/>
      <c r="E28" s="402">
        <f t="shared" si="0"/>
        <v>25000</v>
      </c>
    </row>
    <row r="29" spans="1:5" x14ac:dyDescent="0.25">
      <c r="A29" s="398" t="s">
        <v>733</v>
      </c>
      <c r="B29" s="399" t="s">
        <v>734</v>
      </c>
      <c r="C29" s="400">
        <v>8000</v>
      </c>
      <c r="D29" s="401"/>
      <c r="E29" s="402">
        <f t="shared" si="0"/>
        <v>8000</v>
      </c>
    </row>
    <row r="30" spans="1:5" ht="15" customHeight="1" x14ac:dyDescent="0.25">
      <c r="A30" s="398" t="s">
        <v>735</v>
      </c>
      <c r="B30" s="399" t="s">
        <v>736</v>
      </c>
      <c r="C30" s="400"/>
      <c r="D30" s="401">
        <v>42000</v>
      </c>
      <c r="E30" s="402">
        <f t="shared" si="0"/>
        <v>42000</v>
      </c>
    </row>
    <row r="31" spans="1:5" x14ac:dyDescent="0.25">
      <c r="A31" s="398" t="s">
        <v>737</v>
      </c>
      <c r="B31" s="399" t="s">
        <v>738</v>
      </c>
      <c r="C31" s="400"/>
      <c r="D31" s="401">
        <v>34000</v>
      </c>
      <c r="E31" s="402">
        <f t="shared" si="0"/>
        <v>34000</v>
      </c>
    </row>
    <row r="32" spans="1:5" x14ac:dyDescent="0.25">
      <c r="A32" s="404" t="s">
        <v>339</v>
      </c>
      <c r="B32" s="405"/>
      <c r="C32" s="406">
        <f>SUM(C3:C29)</f>
        <v>300000</v>
      </c>
      <c r="D32" s="407">
        <f>SUM(D3:D31)</f>
        <v>1000000</v>
      </c>
      <c r="E32" s="408">
        <f>SUM(E3:E31)</f>
        <v>1300000</v>
      </c>
    </row>
    <row r="33" spans="3:5" x14ac:dyDescent="0.25">
      <c r="C33" s="275"/>
      <c r="D33" s="275"/>
      <c r="E33" s="276"/>
    </row>
  </sheetData>
  <mergeCells count="1">
    <mergeCell ref="A1:E1"/>
  </mergeCells>
  <pageMargins left="0.7" right="0.7" top="0.75" bottom="0.75" header="0.3" footer="0.3"/>
  <pageSetup paperSize="9" scale="9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7" zoomScaleNormal="87" workbookViewId="0">
      <selection activeCell="A3" sqref="A3"/>
    </sheetView>
  </sheetViews>
  <sheetFormatPr defaultRowHeight="12.75" x14ac:dyDescent="0.2"/>
  <cols>
    <col min="1" max="1" width="10.125" style="41" customWidth="1"/>
    <col min="2" max="2" width="6.5" style="41" customWidth="1"/>
    <col min="3" max="3" width="24.25" style="41" customWidth="1"/>
    <col min="4" max="4" width="15.125" style="41" customWidth="1"/>
    <col min="5" max="5" width="16.125" style="41" customWidth="1"/>
    <col min="6" max="7" width="16" style="41" customWidth="1"/>
    <col min="8" max="8" width="18.875" style="41" customWidth="1"/>
    <col min="9" max="256" width="9" style="41"/>
    <col min="257" max="257" width="12.875" style="41" customWidth="1"/>
    <col min="258" max="258" width="8.375" style="41" customWidth="1"/>
    <col min="259" max="259" width="37" style="41" customWidth="1"/>
    <col min="260" max="260" width="24.125" style="41" customWidth="1"/>
    <col min="261" max="261" width="23.625" style="41" customWidth="1"/>
    <col min="262" max="262" width="22" style="41" customWidth="1"/>
    <col min="263" max="263" width="25.75" style="41" customWidth="1"/>
    <col min="264" max="264" width="18.875" style="41" customWidth="1"/>
    <col min="265" max="512" width="9" style="41"/>
    <col min="513" max="513" width="12.875" style="41" customWidth="1"/>
    <col min="514" max="514" width="8.375" style="41" customWidth="1"/>
    <col min="515" max="515" width="37" style="41" customWidth="1"/>
    <col min="516" max="516" width="24.125" style="41" customWidth="1"/>
    <col min="517" max="517" width="23.625" style="41" customWidth="1"/>
    <col min="518" max="518" width="22" style="41" customWidth="1"/>
    <col min="519" max="519" width="25.75" style="41" customWidth="1"/>
    <col min="520" max="520" width="18.875" style="41" customWidth="1"/>
    <col min="521" max="768" width="9" style="41"/>
    <col min="769" max="769" width="12.875" style="41" customWidth="1"/>
    <col min="770" max="770" width="8.375" style="41" customWidth="1"/>
    <col min="771" max="771" width="37" style="41" customWidth="1"/>
    <col min="772" max="772" width="24.125" style="41" customWidth="1"/>
    <col min="773" max="773" width="23.625" style="41" customWidth="1"/>
    <col min="774" max="774" width="22" style="41" customWidth="1"/>
    <col min="775" max="775" width="25.75" style="41" customWidth="1"/>
    <col min="776" max="776" width="18.875" style="41" customWidth="1"/>
    <col min="777" max="1024" width="9" style="41"/>
    <col min="1025" max="1025" width="12.875" style="41" customWidth="1"/>
    <col min="1026" max="1026" width="8.375" style="41" customWidth="1"/>
    <col min="1027" max="1027" width="37" style="41" customWidth="1"/>
    <col min="1028" max="1028" width="24.125" style="41" customWidth="1"/>
    <col min="1029" max="1029" width="23.625" style="41" customWidth="1"/>
    <col min="1030" max="1030" width="22" style="41" customWidth="1"/>
    <col min="1031" max="1031" width="25.75" style="41" customWidth="1"/>
    <col min="1032" max="1032" width="18.875" style="41" customWidth="1"/>
    <col min="1033" max="1280" width="9" style="41"/>
    <col min="1281" max="1281" width="12.875" style="41" customWidth="1"/>
    <col min="1282" max="1282" width="8.375" style="41" customWidth="1"/>
    <col min="1283" max="1283" width="37" style="41" customWidth="1"/>
    <col min="1284" max="1284" width="24.125" style="41" customWidth="1"/>
    <col min="1285" max="1285" width="23.625" style="41" customWidth="1"/>
    <col min="1286" max="1286" width="22" style="41" customWidth="1"/>
    <col min="1287" max="1287" width="25.75" style="41" customWidth="1"/>
    <col min="1288" max="1288" width="18.875" style="41" customWidth="1"/>
    <col min="1289" max="1536" width="9" style="41"/>
    <col min="1537" max="1537" width="12.875" style="41" customWidth="1"/>
    <col min="1538" max="1538" width="8.375" style="41" customWidth="1"/>
    <col min="1539" max="1539" width="37" style="41" customWidth="1"/>
    <col min="1540" max="1540" width="24.125" style="41" customWidth="1"/>
    <col min="1541" max="1541" width="23.625" style="41" customWidth="1"/>
    <col min="1542" max="1542" width="22" style="41" customWidth="1"/>
    <col min="1543" max="1543" width="25.75" style="41" customWidth="1"/>
    <col min="1544" max="1544" width="18.875" style="41" customWidth="1"/>
    <col min="1545" max="1792" width="9" style="41"/>
    <col min="1793" max="1793" width="12.875" style="41" customWidth="1"/>
    <col min="1794" max="1794" width="8.375" style="41" customWidth="1"/>
    <col min="1795" max="1795" width="37" style="41" customWidth="1"/>
    <col min="1796" max="1796" width="24.125" style="41" customWidth="1"/>
    <col min="1797" max="1797" width="23.625" style="41" customWidth="1"/>
    <col min="1798" max="1798" width="22" style="41" customWidth="1"/>
    <col min="1799" max="1799" width="25.75" style="41" customWidth="1"/>
    <col min="1800" max="1800" width="18.875" style="41" customWidth="1"/>
    <col min="1801" max="2048" width="9" style="41"/>
    <col min="2049" max="2049" width="12.875" style="41" customWidth="1"/>
    <col min="2050" max="2050" width="8.375" style="41" customWidth="1"/>
    <col min="2051" max="2051" width="37" style="41" customWidth="1"/>
    <col min="2052" max="2052" width="24.125" style="41" customWidth="1"/>
    <col min="2053" max="2053" width="23.625" style="41" customWidth="1"/>
    <col min="2054" max="2054" width="22" style="41" customWidth="1"/>
    <col min="2055" max="2055" width="25.75" style="41" customWidth="1"/>
    <col min="2056" max="2056" width="18.875" style="41" customWidth="1"/>
    <col min="2057" max="2304" width="9" style="41"/>
    <col min="2305" max="2305" width="12.875" style="41" customWidth="1"/>
    <col min="2306" max="2306" width="8.375" style="41" customWidth="1"/>
    <col min="2307" max="2307" width="37" style="41" customWidth="1"/>
    <col min="2308" max="2308" width="24.125" style="41" customWidth="1"/>
    <col min="2309" max="2309" width="23.625" style="41" customWidth="1"/>
    <col min="2310" max="2310" width="22" style="41" customWidth="1"/>
    <col min="2311" max="2311" width="25.75" style="41" customWidth="1"/>
    <col min="2312" max="2312" width="18.875" style="41" customWidth="1"/>
    <col min="2313" max="2560" width="9" style="41"/>
    <col min="2561" max="2561" width="12.875" style="41" customWidth="1"/>
    <col min="2562" max="2562" width="8.375" style="41" customWidth="1"/>
    <col min="2563" max="2563" width="37" style="41" customWidth="1"/>
    <col min="2564" max="2564" width="24.125" style="41" customWidth="1"/>
    <col min="2565" max="2565" width="23.625" style="41" customWidth="1"/>
    <col min="2566" max="2566" width="22" style="41" customWidth="1"/>
    <col min="2567" max="2567" width="25.75" style="41" customWidth="1"/>
    <col min="2568" max="2568" width="18.875" style="41" customWidth="1"/>
    <col min="2569" max="2816" width="9" style="41"/>
    <col min="2817" max="2817" width="12.875" style="41" customWidth="1"/>
    <col min="2818" max="2818" width="8.375" style="41" customWidth="1"/>
    <col min="2819" max="2819" width="37" style="41" customWidth="1"/>
    <col min="2820" max="2820" width="24.125" style="41" customWidth="1"/>
    <col min="2821" max="2821" width="23.625" style="41" customWidth="1"/>
    <col min="2822" max="2822" width="22" style="41" customWidth="1"/>
    <col min="2823" max="2823" width="25.75" style="41" customWidth="1"/>
    <col min="2824" max="2824" width="18.875" style="41" customWidth="1"/>
    <col min="2825" max="3072" width="9" style="41"/>
    <col min="3073" max="3073" width="12.875" style="41" customWidth="1"/>
    <col min="3074" max="3074" width="8.375" style="41" customWidth="1"/>
    <col min="3075" max="3075" width="37" style="41" customWidth="1"/>
    <col min="3076" max="3076" width="24.125" style="41" customWidth="1"/>
    <col min="3077" max="3077" width="23.625" style="41" customWidth="1"/>
    <col min="3078" max="3078" width="22" style="41" customWidth="1"/>
    <col min="3079" max="3079" width="25.75" style="41" customWidth="1"/>
    <col min="3080" max="3080" width="18.875" style="41" customWidth="1"/>
    <col min="3081" max="3328" width="9" style="41"/>
    <col min="3329" max="3329" width="12.875" style="41" customWidth="1"/>
    <col min="3330" max="3330" width="8.375" style="41" customWidth="1"/>
    <col min="3331" max="3331" width="37" style="41" customWidth="1"/>
    <col min="3332" max="3332" width="24.125" style="41" customWidth="1"/>
    <col min="3333" max="3333" width="23.625" style="41" customWidth="1"/>
    <col min="3334" max="3334" width="22" style="41" customWidth="1"/>
    <col min="3335" max="3335" width="25.75" style="41" customWidth="1"/>
    <col min="3336" max="3336" width="18.875" style="41" customWidth="1"/>
    <col min="3337" max="3584" width="9" style="41"/>
    <col min="3585" max="3585" width="12.875" style="41" customWidth="1"/>
    <col min="3586" max="3586" width="8.375" style="41" customWidth="1"/>
    <col min="3587" max="3587" width="37" style="41" customWidth="1"/>
    <col min="3588" max="3588" width="24.125" style="41" customWidth="1"/>
    <col min="3589" max="3589" width="23.625" style="41" customWidth="1"/>
    <col min="3590" max="3590" width="22" style="41" customWidth="1"/>
    <col min="3591" max="3591" width="25.75" style="41" customWidth="1"/>
    <col min="3592" max="3592" width="18.875" style="41" customWidth="1"/>
    <col min="3593" max="3840" width="9" style="41"/>
    <col min="3841" max="3841" width="12.875" style="41" customWidth="1"/>
    <col min="3842" max="3842" width="8.375" style="41" customWidth="1"/>
    <col min="3843" max="3843" width="37" style="41" customWidth="1"/>
    <col min="3844" max="3844" width="24.125" style="41" customWidth="1"/>
    <col min="3845" max="3845" width="23.625" style="41" customWidth="1"/>
    <col min="3846" max="3846" width="22" style="41" customWidth="1"/>
    <col min="3847" max="3847" width="25.75" style="41" customWidth="1"/>
    <col min="3848" max="3848" width="18.875" style="41" customWidth="1"/>
    <col min="3849" max="4096" width="9" style="41"/>
    <col min="4097" max="4097" width="12.875" style="41" customWidth="1"/>
    <col min="4098" max="4098" width="8.375" style="41" customWidth="1"/>
    <col min="4099" max="4099" width="37" style="41" customWidth="1"/>
    <col min="4100" max="4100" width="24.125" style="41" customWidth="1"/>
    <col min="4101" max="4101" width="23.625" style="41" customWidth="1"/>
    <col min="4102" max="4102" width="22" style="41" customWidth="1"/>
    <col min="4103" max="4103" width="25.75" style="41" customWidth="1"/>
    <col min="4104" max="4104" width="18.875" style="41" customWidth="1"/>
    <col min="4105" max="4352" width="9" style="41"/>
    <col min="4353" max="4353" width="12.875" style="41" customWidth="1"/>
    <col min="4354" max="4354" width="8.375" style="41" customWidth="1"/>
    <col min="4355" max="4355" width="37" style="41" customWidth="1"/>
    <col min="4356" max="4356" width="24.125" style="41" customWidth="1"/>
    <col min="4357" max="4357" width="23.625" style="41" customWidth="1"/>
    <col min="4358" max="4358" width="22" style="41" customWidth="1"/>
    <col min="4359" max="4359" width="25.75" style="41" customWidth="1"/>
    <col min="4360" max="4360" width="18.875" style="41" customWidth="1"/>
    <col min="4361" max="4608" width="9" style="41"/>
    <col min="4609" max="4609" width="12.875" style="41" customWidth="1"/>
    <col min="4610" max="4610" width="8.375" style="41" customWidth="1"/>
    <col min="4611" max="4611" width="37" style="41" customWidth="1"/>
    <col min="4612" max="4612" width="24.125" style="41" customWidth="1"/>
    <col min="4613" max="4613" width="23.625" style="41" customWidth="1"/>
    <col min="4614" max="4614" width="22" style="41" customWidth="1"/>
    <col min="4615" max="4615" width="25.75" style="41" customWidth="1"/>
    <col min="4616" max="4616" width="18.875" style="41" customWidth="1"/>
    <col min="4617" max="4864" width="9" style="41"/>
    <col min="4865" max="4865" width="12.875" style="41" customWidth="1"/>
    <col min="4866" max="4866" width="8.375" style="41" customWidth="1"/>
    <col min="4867" max="4867" width="37" style="41" customWidth="1"/>
    <col min="4868" max="4868" width="24.125" style="41" customWidth="1"/>
    <col min="4869" max="4869" width="23.625" style="41" customWidth="1"/>
    <col min="4870" max="4870" width="22" style="41" customWidth="1"/>
    <col min="4871" max="4871" width="25.75" style="41" customWidth="1"/>
    <col min="4872" max="4872" width="18.875" style="41" customWidth="1"/>
    <col min="4873" max="5120" width="9" style="41"/>
    <col min="5121" max="5121" width="12.875" style="41" customWidth="1"/>
    <col min="5122" max="5122" width="8.375" style="41" customWidth="1"/>
    <col min="5123" max="5123" width="37" style="41" customWidth="1"/>
    <col min="5124" max="5124" width="24.125" style="41" customWidth="1"/>
    <col min="5125" max="5125" width="23.625" style="41" customWidth="1"/>
    <col min="5126" max="5126" width="22" style="41" customWidth="1"/>
    <col min="5127" max="5127" width="25.75" style="41" customWidth="1"/>
    <col min="5128" max="5128" width="18.875" style="41" customWidth="1"/>
    <col min="5129" max="5376" width="9" style="41"/>
    <col min="5377" max="5377" width="12.875" style="41" customWidth="1"/>
    <col min="5378" max="5378" width="8.375" style="41" customWidth="1"/>
    <col min="5379" max="5379" width="37" style="41" customWidth="1"/>
    <col min="5380" max="5380" width="24.125" style="41" customWidth="1"/>
    <col min="5381" max="5381" width="23.625" style="41" customWidth="1"/>
    <col min="5382" max="5382" width="22" style="41" customWidth="1"/>
    <col min="5383" max="5383" width="25.75" style="41" customWidth="1"/>
    <col min="5384" max="5384" width="18.875" style="41" customWidth="1"/>
    <col min="5385" max="5632" width="9" style="41"/>
    <col min="5633" max="5633" width="12.875" style="41" customWidth="1"/>
    <col min="5634" max="5634" width="8.375" style="41" customWidth="1"/>
    <col min="5635" max="5635" width="37" style="41" customWidth="1"/>
    <col min="5636" max="5636" width="24.125" style="41" customWidth="1"/>
    <col min="5637" max="5637" width="23.625" style="41" customWidth="1"/>
    <col min="5638" max="5638" width="22" style="41" customWidth="1"/>
    <col min="5639" max="5639" width="25.75" style="41" customWidth="1"/>
    <col min="5640" max="5640" width="18.875" style="41" customWidth="1"/>
    <col min="5641" max="5888" width="9" style="41"/>
    <col min="5889" max="5889" width="12.875" style="41" customWidth="1"/>
    <col min="5890" max="5890" width="8.375" style="41" customWidth="1"/>
    <col min="5891" max="5891" width="37" style="41" customWidth="1"/>
    <col min="5892" max="5892" width="24.125" style="41" customWidth="1"/>
    <col min="5893" max="5893" width="23.625" style="41" customWidth="1"/>
    <col min="5894" max="5894" width="22" style="41" customWidth="1"/>
    <col min="5895" max="5895" width="25.75" style="41" customWidth="1"/>
    <col min="5896" max="5896" width="18.875" style="41" customWidth="1"/>
    <col min="5897" max="6144" width="9" style="41"/>
    <col min="6145" max="6145" width="12.875" style="41" customWidth="1"/>
    <col min="6146" max="6146" width="8.375" style="41" customWidth="1"/>
    <col min="6147" max="6147" width="37" style="41" customWidth="1"/>
    <col min="6148" max="6148" width="24.125" style="41" customWidth="1"/>
    <col min="6149" max="6149" width="23.625" style="41" customWidth="1"/>
    <col min="6150" max="6150" width="22" style="41" customWidth="1"/>
    <col min="6151" max="6151" width="25.75" style="41" customWidth="1"/>
    <col min="6152" max="6152" width="18.875" style="41" customWidth="1"/>
    <col min="6153" max="6400" width="9" style="41"/>
    <col min="6401" max="6401" width="12.875" style="41" customWidth="1"/>
    <col min="6402" max="6402" width="8.375" style="41" customWidth="1"/>
    <col min="6403" max="6403" width="37" style="41" customWidth="1"/>
    <col min="6404" max="6404" width="24.125" style="41" customWidth="1"/>
    <col min="6405" max="6405" width="23.625" style="41" customWidth="1"/>
    <col min="6406" max="6406" width="22" style="41" customWidth="1"/>
    <col min="6407" max="6407" width="25.75" style="41" customWidth="1"/>
    <col min="6408" max="6408" width="18.875" style="41" customWidth="1"/>
    <col min="6409" max="6656" width="9" style="41"/>
    <col min="6657" max="6657" width="12.875" style="41" customWidth="1"/>
    <col min="6658" max="6658" width="8.375" style="41" customWidth="1"/>
    <col min="6659" max="6659" width="37" style="41" customWidth="1"/>
    <col min="6660" max="6660" width="24.125" style="41" customWidth="1"/>
    <col min="6661" max="6661" width="23.625" style="41" customWidth="1"/>
    <col min="6662" max="6662" width="22" style="41" customWidth="1"/>
    <col min="6663" max="6663" width="25.75" style="41" customWidth="1"/>
    <col min="6664" max="6664" width="18.875" style="41" customWidth="1"/>
    <col min="6665" max="6912" width="9" style="41"/>
    <col min="6913" max="6913" width="12.875" style="41" customWidth="1"/>
    <col min="6914" max="6914" width="8.375" style="41" customWidth="1"/>
    <col min="6915" max="6915" width="37" style="41" customWidth="1"/>
    <col min="6916" max="6916" width="24.125" style="41" customWidth="1"/>
    <col min="6917" max="6917" width="23.625" style="41" customWidth="1"/>
    <col min="6918" max="6918" width="22" style="41" customWidth="1"/>
    <col min="6919" max="6919" width="25.75" style="41" customWidth="1"/>
    <col min="6920" max="6920" width="18.875" style="41" customWidth="1"/>
    <col min="6921" max="7168" width="9" style="41"/>
    <col min="7169" max="7169" width="12.875" style="41" customWidth="1"/>
    <col min="7170" max="7170" width="8.375" style="41" customWidth="1"/>
    <col min="7171" max="7171" width="37" style="41" customWidth="1"/>
    <col min="7172" max="7172" width="24.125" style="41" customWidth="1"/>
    <col min="7173" max="7173" width="23.625" style="41" customWidth="1"/>
    <col min="7174" max="7174" width="22" style="41" customWidth="1"/>
    <col min="7175" max="7175" width="25.75" style="41" customWidth="1"/>
    <col min="7176" max="7176" width="18.875" style="41" customWidth="1"/>
    <col min="7177" max="7424" width="9" style="41"/>
    <col min="7425" max="7425" width="12.875" style="41" customWidth="1"/>
    <col min="7426" max="7426" width="8.375" style="41" customWidth="1"/>
    <col min="7427" max="7427" width="37" style="41" customWidth="1"/>
    <col min="7428" max="7428" width="24.125" style="41" customWidth="1"/>
    <col min="7429" max="7429" width="23.625" style="41" customWidth="1"/>
    <col min="7430" max="7430" width="22" style="41" customWidth="1"/>
    <col min="7431" max="7431" width="25.75" style="41" customWidth="1"/>
    <col min="7432" max="7432" width="18.875" style="41" customWidth="1"/>
    <col min="7433" max="7680" width="9" style="41"/>
    <col min="7681" max="7681" width="12.875" style="41" customWidth="1"/>
    <col min="7682" max="7682" width="8.375" style="41" customWidth="1"/>
    <col min="7683" max="7683" width="37" style="41" customWidth="1"/>
    <col min="7684" max="7684" width="24.125" style="41" customWidth="1"/>
    <col min="7685" max="7685" width="23.625" style="41" customWidth="1"/>
    <col min="7686" max="7686" width="22" style="41" customWidth="1"/>
    <col min="7687" max="7687" width="25.75" style="41" customWidth="1"/>
    <col min="7688" max="7688" width="18.875" style="41" customWidth="1"/>
    <col min="7689" max="7936" width="9" style="41"/>
    <col min="7937" max="7937" width="12.875" style="41" customWidth="1"/>
    <col min="7938" max="7938" width="8.375" style="41" customWidth="1"/>
    <col min="7939" max="7939" width="37" style="41" customWidth="1"/>
    <col min="7940" max="7940" width="24.125" style="41" customWidth="1"/>
    <col min="7941" max="7941" width="23.625" style="41" customWidth="1"/>
    <col min="7942" max="7942" width="22" style="41" customWidth="1"/>
    <col min="7943" max="7943" width="25.75" style="41" customWidth="1"/>
    <col min="7944" max="7944" width="18.875" style="41" customWidth="1"/>
    <col min="7945" max="8192" width="9" style="41"/>
    <col min="8193" max="8193" width="12.875" style="41" customWidth="1"/>
    <col min="8194" max="8194" width="8.375" style="41" customWidth="1"/>
    <col min="8195" max="8195" width="37" style="41" customWidth="1"/>
    <col min="8196" max="8196" width="24.125" style="41" customWidth="1"/>
    <col min="8197" max="8197" width="23.625" style="41" customWidth="1"/>
    <col min="8198" max="8198" width="22" style="41" customWidth="1"/>
    <col min="8199" max="8199" width="25.75" style="41" customWidth="1"/>
    <col min="8200" max="8200" width="18.875" style="41" customWidth="1"/>
    <col min="8201" max="8448" width="9" style="41"/>
    <col min="8449" max="8449" width="12.875" style="41" customWidth="1"/>
    <col min="8450" max="8450" width="8.375" style="41" customWidth="1"/>
    <col min="8451" max="8451" width="37" style="41" customWidth="1"/>
    <col min="8452" max="8452" width="24.125" style="41" customWidth="1"/>
    <col min="8453" max="8453" width="23.625" style="41" customWidth="1"/>
    <col min="8454" max="8454" width="22" style="41" customWidth="1"/>
    <col min="8455" max="8455" width="25.75" style="41" customWidth="1"/>
    <col min="8456" max="8456" width="18.875" style="41" customWidth="1"/>
    <col min="8457" max="8704" width="9" style="41"/>
    <col min="8705" max="8705" width="12.875" style="41" customWidth="1"/>
    <col min="8706" max="8706" width="8.375" style="41" customWidth="1"/>
    <col min="8707" max="8707" width="37" style="41" customWidth="1"/>
    <col min="8708" max="8708" width="24.125" style="41" customWidth="1"/>
    <col min="8709" max="8709" width="23.625" style="41" customWidth="1"/>
    <col min="8710" max="8710" width="22" style="41" customWidth="1"/>
    <col min="8711" max="8711" width="25.75" style="41" customWidth="1"/>
    <col min="8712" max="8712" width="18.875" style="41" customWidth="1"/>
    <col min="8713" max="8960" width="9" style="41"/>
    <col min="8961" max="8961" width="12.875" style="41" customWidth="1"/>
    <col min="8962" max="8962" width="8.375" style="41" customWidth="1"/>
    <col min="8963" max="8963" width="37" style="41" customWidth="1"/>
    <col min="8964" max="8964" width="24.125" style="41" customWidth="1"/>
    <col min="8965" max="8965" width="23.625" style="41" customWidth="1"/>
    <col min="8966" max="8966" width="22" style="41" customWidth="1"/>
    <col min="8967" max="8967" width="25.75" style="41" customWidth="1"/>
    <col min="8968" max="8968" width="18.875" style="41" customWidth="1"/>
    <col min="8969" max="9216" width="9" style="41"/>
    <col min="9217" max="9217" width="12.875" style="41" customWidth="1"/>
    <col min="9218" max="9218" width="8.375" style="41" customWidth="1"/>
    <col min="9219" max="9219" width="37" style="41" customWidth="1"/>
    <col min="9220" max="9220" width="24.125" style="41" customWidth="1"/>
    <col min="9221" max="9221" width="23.625" style="41" customWidth="1"/>
    <col min="9222" max="9222" width="22" style="41" customWidth="1"/>
    <col min="9223" max="9223" width="25.75" style="41" customWidth="1"/>
    <col min="9224" max="9224" width="18.875" style="41" customWidth="1"/>
    <col min="9225" max="9472" width="9" style="41"/>
    <col min="9473" max="9473" width="12.875" style="41" customWidth="1"/>
    <col min="9474" max="9474" width="8.375" style="41" customWidth="1"/>
    <col min="9475" max="9475" width="37" style="41" customWidth="1"/>
    <col min="9476" max="9476" width="24.125" style="41" customWidth="1"/>
    <col min="9477" max="9477" width="23.625" style="41" customWidth="1"/>
    <col min="9478" max="9478" width="22" style="41" customWidth="1"/>
    <col min="9479" max="9479" width="25.75" style="41" customWidth="1"/>
    <col min="9480" max="9480" width="18.875" style="41" customWidth="1"/>
    <col min="9481" max="9728" width="9" style="41"/>
    <col min="9729" max="9729" width="12.875" style="41" customWidth="1"/>
    <col min="9730" max="9730" width="8.375" style="41" customWidth="1"/>
    <col min="9731" max="9731" width="37" style="41" customWidth="1"/>
    <col min="9732" max="9732" width="24.125" style="41" customWidth="1"/>
    <col min="9733" max="9733" width="23.625" style="41" customWidth="1"/>
    <col min="9734" max="9734" width="22" style="41" customWidth="1"/>
    <col min="9735" max="9735" width="25.75" style="41" customWidth="1"/>
    <col min="9736" max="9736" width="18.875" style="41" customWidth="1"/>
    <col min="9737" max="9984" width="9" style="41"/>
    <col min="9985" max="9985" width="12.875" style="41" customWidth="1"/>
    <col min="9986" max="9986" width="8.375" style="41" customWidth="1"/>
    <col min="9987" max="9987" width="37" style="41" customWidth="1"/>
    <col min="9988" max="9988" width="24.125" style="41" customWidth="1"/>
    <col min="9989" max="9989" width="23.625" style="41" customWidth="1"/>
    <col min="9990" max="9990" width="22" style="41" customWidth="1"/>
    <col min="9991" max="9991" width="25.75" style="41" customWidth="1"/>
    <col min="9992" max="9992" width="18.875" style="41" customWidth="1"/>
    <col min="9993" max="10240" width="9" style="41"/>
    <col min="10241" max="10241" width="12.875" style="41" customWidth="1"/>
    <col min="10242" max="10242" width="8.375" style="41" customWidth="1"/>
    <col min="10243" max="10243" width="37" style="41" customWidth="1"/>
    <col min="10244" max="10244" width="24.125" style="41" customWidth="1"/>
    <col min="10245" max="10245" width="23.625" style="41" customWidth="1"/>
    <col min="10246" max="10246" width="22" style="41" customWidth="1"/>
    <col min="10247" max="10247" width="25.75" style="41" customWidth="1"/>
    <col min="10248" max="10248" width="18.875" style="41" customWidth="1"/>
    <col min="10249" max="10496" width="9" style="41"/>
    <col min="10497" max="10497" width="12.875" style="41" customWidth="1"/>
    <col min="10498" max="10498" width="8.375" style="41" customWidth="1"/>
    <col min="10499" max="10499" width="37" style="41" customWidth="1"/>
    <col min="10500" max="10500" width="24.125" style="41" customWidth="1"/>
    <col min="10501" max="10501" width="23.625" style="41" customWidth="1"/>
    <col min="10502" max="10502" width="22" style="41" customWidth="1"/>
    <col min="10503" max="10503" width="25.75" style="41" customWidth="1"/>
    <col min="10504" max="10504" width="18.875" style="41" customWidth="1"/>
    <col min="10505" max="10752" width="9" style="41"/>
    <col min="10753" max="10753" width="12.875" style="41" customWidth="1"/>
    <col min="10754" max="10754" width="8.375" style="41" customWidth="1"/>
    <col min="10755" max="10755" width="37" style="41" customWidth="1"/>
    <col min="10756" max="10756" width="24.125" style="41" customWidth="1"/>
    <col min="10757" max="10757" width="23.625" style="41" customWidth="1"/>
    <col min="10758" max="10758" width="22" style="41" customWidth="1"/>
    <col min="10759" max="10759" width="25.75" style="41" customWidth="1"/>
    <col min="10760" max="10760" width="18.875" style="41" customWidth="1"/>
    <col min="10761" max="11008" width="9" style="41"/>
    <col min="11009" max="11009" width="12.875" style="41" customWidth="1"/>
    <col min="11010" max="11010" width="8.375" style="41" customWidth="1"/>
    <col min="11011" max="11011" width="37" style="41" customWidth="1"/>
    <col min="11012" max="11012" width="24.125" style="41" customWidth="1"/>
    <col min="11013" max="11013" width="23.625" style="41" customWidth="1"/>
    <col min="11014" max="11014" width="22" style="41" customWidth="1"/>
    <col min="11015" max="11015" width="25.75" style="41" customWidth="1"/>
    <col min="11016" max="11016" width="18.875" style="41" customWidth="1"/>
    <col min="11017" max="11264" width="9" style="41"/>
    <col min="11265" max="11265" width="12.875" style="41" customWidth="1"/>
    <col min="11266" max="11266" width="8.375" style="41" customWidth="1"/>
    <col min="11267" max="11267" width="37" style="41" customWidth="1"/>
    <col min="11268" max="11268" width="24.125" style="41" customWidth="1"/>
    <col min="11269" max="11269" width="23.625" style="41" customWidth="1"/>
    <col min="11270" max="11270" width="22" style="41" customWidth="1"/>
    <col min="11271" max="11271" width="25.75" style="41" customWidth="1"/>
    <col min="11272" max="11272" width="18.875" style="41" customWidth="1"/>
    <col min="11273" max="11520" width="9" style="41"/>
    <col min="11521" max="11521" width="12.875" style="41" customWidth="1"/>
    <col min="11522" max="11522" width="8.375" style="41" customWidth="1"/>
    <col min="11523" max="11523" width="37" style="41" customWidth="1"/>
    <col min="11524" max="11524" width="24.125" style="41" customWidth="1"/>
    <col min="11525" max="11525" width="23.625" style="41" customWidth="1"/>
    <col min="11526" max="11526" width="22" style="41" customWidth="1"/>
    <col min="11527" max="11527" width="25.75" style="41" customWidth="1"/>
    <col min="11528" max="11528" width="18.875" style="41" customWidth="1"/>
    <col min="11529" max="11776" width="9" style="41"/>
    <col min="11777" max="11777" width="12.875" style="41" customWidth="1"/>
    <col min="11778" max="11778" width="8.375" style="41" customWidth="1"/>
    <col min="11779" max="11779" width="37" style="41" customWidth="1"/>
    <col min="11780" max="11780" width="24.125" style="41" customWidth="1"/>
    <col min="11781" max="11781" width="23.625" style="41" customWidth="1"/>
    <col min="11782" max="11782" width="22" style="41" customWidth="1"/>
    <col min="11783" max="11783" width="25.75" style="41" customWidth="1"/>
    <col min="11784" max="11784" width="18.875" style="41" customWidth="1"/>
    <col min="11785" max="12032" width="9" style="41"/>
    <col min="12033" max="12033" width="12.875" style="41" customWidth="1"/>
    <col min="12034" max="12034" width="8.375" style="41" customWidth="1"/>
    <col min="12035" max="12035" width="37" style="41" customWidth="1"/>
    <col min="12036" max="12036" width="24.125" style="41" customWidth="1"/>
    <col min="12037" max="12037" width="23.625" style="41" customWidth="1"/>
    <col min="12038" max="12038" width="22" style="41" customWidth="1"/>
    <col min="12039" max="12039" width="25.75" style="41" customWidth="1"/>
    <col min="12040" max="12040" width="18.875" style="41" customWidth="1"/>
    <col min="12041" max="12288" width="9" style="41"/>
    <col min="12289" max="12289" width="12.875" style="41" customWidth="1"/>
    <col min="12290" max="12290" width="8.375" style="41" customWidth="1"/>
    <col min="12291" max="12291" width="37" style="41" customWidth="1"/>
    <col min="12292" max="12292" width="24.125" style="41" customWidth="1"/>
    <col min="12293" max="12293" width="23.625" style="41" customWidth="1"/>
    <col min="12294" max="12294" width="22" style="41" customWidth="1"/>
    <col min="12295" max="12295" width="25.75" style="41" customWidth="1"/>
    <col min="12296" max="12296" width="18.875" style="41" customWidth="1"/>
    <col min="12297" max="12544" width="9" style="41"/>
    <col min="12545" max="12545" width="12.875" style="41" customWidth="1"/>
    <col min="12546" max="12546" width="8.375" style="41" customWidth="1"/>
    <col min="12547" max="12547" width="37" style="41" customWidth="1"/>
    <col min="12548" max="12548" width="24.125" style="41" customWidth="1"/>
    <col min="12549" max="12549" width="23.625" style="41" customWidth="1"/>
    <col min="12550" max="12550" width="22" style="41" customWidth="1"/>
    <col min="12551" max="12551" width="25.75" style="41" customWidth="1"/>
    <col min="12552" max="12552" width="18.875" style="41" customWidth="1"/>
    <col min="12553" max="12800" width="9" style="41"/>
    <col min="12801" max="12801" width="12.875" style="41" customWidth="1"/>
    <col min="12802" max="12802" width="8.375" style="41" customWidth="1"/>
    <col min="12803" max="12803" width="37" style="41" customWidth="1"/>
    <col min="12804" max="12804" width="24.125" style="41" customWidth="1"/>
    <col min="12805" max="12805" width="23.625" style="41" customWidth="1"/>
    <col min="12806" max="12806" width="22" style="41" customWidth="1"/>
    <col min="12807" max="12807" width="25.75" style="41" customWidth="1"/>
    <col min="12808" max="12808" width="18.875" style="41" customWidth="1"/>
    <col min="12809" max="13056" width="9" style="41"/>
    <col min="13057" max="13057" width="12.875" style="41" customWidth="1"/>
    <col min="13058" max="13058" width="8.375" style="41" customWidth="1"/>
    <col min="13059" max="13059" width="37" style="41" customWidth="1"/>
    <col min="13060" max="13060" width="24.125" style="41" customWidth="1"/>
    <col min="13061" max="13061" width="23.625" style="41" customWidth="1"/>
    <col min="13062" max="13062" width="22" style="41" customWidth="1"/>
    <col min="13063" max="13063" width="25.75" style="41" customWidth="1"/>
    <col min="13064" max="13064" width="18.875" style="41" customWidth="1"/>
    <col min="13065" max="13312" width="9" style="41"/>
    <col min="13313" max="13313" width="12.875" style="41" customWidth="1"/>
    <col min="13314" max="13314" width="8.375" style="41" customWidth="1"/>
    <col min="13315" max="13315" width="37" style="41" customWidth="1"/>
    <col min="13316" max="13316" width="24.125" style="41" customWidth="1"/>
    <col min="13317" max="13317" width="23.625" style="41" customWidth="1"/>
    <col min="13318" max="13318" width="22" style="41" customWidth="1"/>
    <col min="13319" max="13319" width="25.75" style="41" customWidth="1"/>
    <col min="13320" max="13320" width="18.875" style="41" customWidth="1"/>
    <col min="13321" max="13568" width="9" style="41"/>
    <col min="13569" max="13569" width="12.875" style="41" customWidth="1"/>
    <col min="13570" max="13570" width="8.375" style="41" customWidth="1"/>
    <col min="13571" max="13571" width="37" style="41" customWidth="1"/>
    <col min="13572" max="13572" width="24.125" style="41" customWidth="1"/>
    <col min="13573" max="13573" width="23.625" style="41" customWidth="1"/>
    <col min="13574" max="13574" width="22" style="41" customWidth="1"/>
    <col min="13575" max="13575" width="25.75" style="41" customWidth="1"/>
    <col min="13576" max="13576" width="18.875" style="41" customWidth="1"/>
    <col min="13577" max="13824" width="9" style="41"/>
    <col min="13825" max="13825" width="12.875" style="41" customWidth="1"/>
    <col min="13826" max="13826" width="8.375" style="41" customWidth="1"/>
    <col min="13827" max="13827" width="37" style="41" customWidth="1"/>
    <col min="13828" max="13828" width="24.125" style="41" customWidth="1"/>
    <col min="13829" max="13829" width="23.625" style="41" customWidth="1"/>
    <col min="13830" max="13830" width="22" style="41" customWidth="1"/>
    <col min="13831" max="13831" width="25.75" style="41" customWidth="1"/>
    <col min="13832" max="13832" width="18.875" style="41" customWidth="1"/>
    <col min="13833" max="14080" width="9" style="41"/>
    <col min="14081" max="14081" width="12.875" style="41" customWidth="1"/>
    <col min="14082" max="14082" width="8.375" style="41" customWidth="1"/>
    <col min="14083" max="14083" width="37" style="41" customWidth="1"/>
    <col min="14084" max="14084" width="24.125" style="41" customWidth="1"/>
    <col min="14085" max="14085" width="23.625" style="41" customWidth="1"/>
    <col min="14086" max="14086" width="22" style="41" customWidth="1"/>
    <col min="14087" max="14087" width="25.75" style="41" customWidth="1"/>
    <col min="14088" max="14088" width="18.875" style="41" customWidth="1"/>
    <col min="14089" max="14336" width="9" style="41"/>
    <col min="14337" max="14337" width="12.875" style="41" customWidth="1"/>
    <col min="14338" max="14338" width="8.375" style="41" customWidth="1"/>
    <col min="14339" max="14339" width="37" style="41" customWidth="1"/>
    <col min="14340" max="14340" width="24.125" style="41" customWidth="1"/>
    <col min="14341" max="14341" width="23.625" style="41" customWidth="1"/>
    <col min="14342" max="14342" width="22" style="41" customWidth="1"/>
    <col min="14343" max="14343" width="25.75" style="41" customWidth="1"/>
    <col min="14344" max="14344" width="18.875" style="41" customWidth="1"/>
    <col min="14345" max="14592" width="9" style="41"/>
    <col min="14593" max="14593" width="12.875" style="41" customWidth="1"/>
    <col min="14594" max="14594" width="8.375" style="41" customWidth="1"/>
    <col min="14595" max="14595" width="37" style="41" customWidth="1"/>
    <col min="14596" max="14596" width="24.125" style="41" customWidth="1"/>
    <col min="14597" max="14597" width="23.625" style="41" customWidth="1"/>
    <col min="14598" max="14598" width="22" style="41" customWidth="1"/>
    <col min="14599" max="14599" width="25.75" style="41" customWidth="1"/>
    <col min="14600" max="14600" width="18.875" style="41" customWidth="1"/>
    <col min="14601" max="14848" width="9" style="41"/>
    <col min="14849" max="14849" width="12.875" style="41" customWidth="1"/>
    <col min="14850" max="14850" width="8.375" style="41" customWidth="1"/>
    <col min="14851" max="14851" width="37" style="41" customWidth="1"/>
    <col min="14852" max="14852" width="24.125" style="41" customWidth="1"/>
    <col min="14853" max="14853" width="23.625" style="41" customWidth="1"/>
    <col min="14854" max="14854" width="22" style="41" customWidth="1"/>
    <col min="14855" max="14855" width="25.75" style="41" customWidth="1"/>
    <col min="14856" max="14856" width="18.875" style="41" customWidth="1"/>
    <col min="14857" max="15104" width="9" style="41"/>
    <col min="15105" max="15105" width="12.875" style="41" customWidth="1"/>
    <col min="15106" max="15106" width="8.375" style="41" customWidth="1"/>
    <col min="15107" max="15107" width="37" style="41" customWidth="1"/>
    <col min="15108" max="15108" width="24.125" style="41" customWidth="1"/>
    <col min="15109" max="15109" width="23.625" style="41" customWidth="1"/>
    <col min="15110" max="15110" width="22" style="41" customWidth="1"/>
    <col min="15111" max="15111" width="25.75" style="41" customWidth="1"/>
    <col min="15112" max="15112" width="18.875" style="41" customWidth="1"/>
    <col min="15113" max="15360" width="9" style="41"/>
    <col min="15361" max="15361" width="12.875" style="41" customWidth="1"/>
    <col min="15362" max="15362" width="8.375" style="41" customWidth="1"/>
    <col min="15363" max="15363" width="37" style="41" customWidth="1"/>
    <col min="15364" max="15364" width="24.125" style="41" customWidth="1"/>
    <col min="15365" max="15365" width="23.625" style="41" customWidth="1"/>
    <col min="15366" max="15366" width="22" style="41" customWidth="1"/>
    <col min="15367" max="15367" width="25.75" style="41" customWidth="1"/>
    <col min="15368" max="15368" width="18.875" style="41" customWidth="1"/>
    <col min="15369" max="15616" width="9" style="41"/>
    <col min="15617" max="15617" width="12.875" style="41" customWidth="1"/>
    <col min="15618" max="15618" width="8.375" style="41" customWidth="1"/>
    <col min="15619" max="15619" width="37" style="41" customWidth="1"/>
    <col min="15620" max="15620" width="24.125" style="41" customWidth="1"/>
    <col min="15621" max="15621" width="23.625" style="41" customWidth="1"/>
    <col min="15622" max="15622" width="22" style="41" customWidth="1"/>
    <col min="15623" max="15623" width="25.75" style="41" customWidth="1"/>
    <col min="15624" max="15624" width="18.875" style="41" customWidth="1"/>
    <col min="15625" max="15872" width="9" style="41"/>
    <col min="15873" max="15873" width="12.875" style="41" customWidth="1"/>
    <col min="15874" max="15874" width="8.375" style="41" customWidth="1"/>
    <col min="15875" max="15875" width="37" style="41" customWidth="1"/>
    <col min="15876" max="15876" width="24.125" style="41" customWidth="1"/>
    <col min="15877" max="15877" width="23.625" style="41" customWidth="1"/>
    <col min="15878" max="15878" width="22" style="41" customWidth="1"/>
    <col min="15879" max="15879" width="25.75" style="41" customWidth="1"/>
    <col min="15880" max="15880" width="18.875" style="41" customWidth="1"/>
    <col min="15881" max="16128" width="9" style="41"/>
    <col min="16129" max="16129" width="12.875" style="41" customWidth="1"/>
    <col min="16130" max="16130" width="8.375" style="41" customWidth="1"/>
    <col min="16131" max="16131" width="37" style="41" customWidth="1"/>
    <col min="16132" max="16132" width="24.125" style="41" customWidth="1"/>
    <col min="16133" max="16133" width="23.625" style="41" customWidth="1"/>
    <col min="16134" max="16134" width="22" style="41" customWidth="1"/>
    <col min="16135" max="16135" width="25.75" style="41" customWidth="1"/>
    <col min="16136" max="16136" width="18.875" style="41" customWidth="1"/>
    <col min="16137" max="16384" width="9" style="41"/>
  </cols>
  <sheetData>
    <row r="1" spans="1:8" ht="18" customHeight="1" x14ac:dyDescent="0.2">
      <c r="A1" s="657" t="s">
        <v>563</v>
      </c>
      <c r="B1" s="658"/>
      <c r="C1" s="658"/>
      <c r="D1" s="658"/>
      <c r="E1" s="658"/>
      <c r="F1" s="658"/>
      <c r="G1" s="658"/>
    </row>
    <row r="2" spans="1:8" ht="18" customHeight="1" thickBot="1" x14ac:dyDescent="0.25">
      <c r="A2" s="659"/>
      <c r="B2" s="659"/>
      <c r="C2" s="659"/>
      <c r="D2" s="659"/>
      <c r="E2" s="659"/>
      <c r="F2" s="659"/>
      <c r="G2" s="659"/>
    </row>
    <row r="3" spans="1:8" ht="18" customHeight="1" x14ac:dyDescent="0.25">
      <c r="A3" s="49" t="s">
        <v>530</v>
      </c>
      <c r="B3" s="50" t="s">
        <v>531</v>
      </c>
      <c r="C3" s="50" t="s">
        <v>532</v>
      </c>
      <c r="D3" s="51" t="s">
        <v>533</v>
      </c>
      <c r="E3" s="52">
        <v>2016</v>
      </c>
      <c r="F3" s="53"/>
      <c r="G3" s="51" t="s">
        <v>533</v>
      </c>
    </row>
    <row r="4" spans="1:8" ht="18" customHeight="1" x14ac:dyDescent="0.25">
      <c r="A4" s="54"/>
      <c r="B4" s="55"/>
      <c r="C4" s="55"/>
      <c r="D4" s="56">
        <v>42369</v>
      </c>
      <c r="E4" s="57" t="s">
        <v>534</v>
      </c>
      <c r="F4" s="58" t="s">
        <v>535</v>
      </c>
      <c r="G4" s="59">
        <v>42735</v>
      </c>
    </row>
    <row r="5" spans="1:8" ht="18" customHeight="1" x14ac:dyDescent="0.25">
      <c r="A5" s="277" t="s">
        <v>536</v>
      </c>
      <c r="B5" s="278" t="s">
        <v>537</v>
      </c>
      <c r="C5" s="279" t="s">
        <v>676</v>
      </c>
      <c r="D5" s="280">
        <v>0</v>
      </c>
      <c r="E5" s="281">
        <v>138641</v>
      </c>
      <c r="F5" s="281">
        <v>137516</v>
      </c>
      <c r="G5" s="280">
        <f>SUM(D5+E5-F5)</f>
        <v>1125</v>
      </c>
    </row>
    <row r="6" spans="1:8" ht="18" customHeight="1" x14ac:dyDescent="0.25">
      <c r="A6" s="277" t="s">
        <v>540</v>
      </c>
      <c r="B6" s="278" t="s">
        <v>537</v>
      </c>
      <c r="C6" s="279" t="s">
        <v>579</v>
      </c>
      <c r="D6" s="280">
        <v>48631</v>
      </c>
      <c r="E6" s="281">
        <v>13900</v>
      </c>
      <c r="F6" s="282">
        <v>7440</v>
      </c>
      <c r="G6" s="280">
        <f>SUM(D6+E6-F6)</f>
        <v>55091</v>
      </c>
    </row>
    <row r="7" spans="1:8" ht="18" customHeight="1" x14ac:dyDescent="0.25">
      <c r="A7" s="283"/>
      <c r="B7" s="284"/>
      <c r="C7" s="285" t="s">
        <v>555</v>
      </c>
      <c r="D7" s="286">
        <f>SUBTOTAL(9,D5:D6)</f>
        <v>48631</v>
      </c>
      <c r="E7" s="287">
        <f>SUBTOTAL(9,E5:E6)</f>
        <v>152541</v>
      </c>
      <c r="F7" s="287">
        <f>SUBTOTAL(9,F5:F6)</f>
        <v>144956</v>
      </c>
      <c r="G7" s="280">
        <f>SUM(D7+E7-F7)</f>
        <v>56216</v>
      </c>
      <c r="H7" s="42"/>
    </row>
    <row r="8" spans="1:8" ht="18" customHeight="1" x14ac:dyDescent="0.25">
      <c r="A8" s="277" t="s">
        <v>541</v>
      </c>
      <c r="B8" s="278" t="s">
        <v>542</v>
      </c>
      <c r="C8" s="288" t="s">
        <v>580</v>
      </c>
      <c r="D8" s="289">
        <v>1000</v>
      </c>
      <c r="E8" s="281">
        <v>0</v>
      </c>
      <c r="F8" s="281">
        <v>11000</v>
      </c>
      <c r="G8" s="280">
        <f>SUM(D8+E8-F8)</f>
        <v>-10000</v>
      </c>
    </row>
    <row r="9" spans="1:8" ht="18" customHeight="1" x14ac:dyDescent="0.25">
      <c r="A9" s="290" t="s">
        <v>538</v>
      </c>
      <c r="B9" s="278" t="s">
        <v>542</v>
      </c>
      <c r="C9" s="279" t="s">
        <v>539</v>
      </c>
      <c r="D9" s="280">
        <v>0</v>
      </c>
      <c r="E9" s="281">
        <v>2107732</v>
      </c>
      <c r="F9" s="281">
        <v>1999132</v>
      </c>
      <c r="G9" s="280">
        <f>SUM(D9+E9-F9)</f>
        <v>108600</v>
      </c>
    </row>
    <row r="10" spans="1:8" ht="18" customHeight="1" x14ac:dyDescent="0.25">
      <c r="A10" s="283"/>
      <c r="B10" s="291"/>
      <c r="C10" s="291" t="s">
        <v>556</v>
      </c>
      <c r="D10" s="292">
        <f>SUM(D8:D8)</f>
        <v>1000</v>
      </c>
      <c r="E10" s="292">
        <f>SUM(E8:E9)</f>
        <v>2107732</v>
      </c>
      <c r="F10" s="292">
        <f>SUM(F8:F9)</f>
        <v>2010132</v>
      </c>
      <c r="G10" s="292">
        <f>SUM(G8:G9)</f>
        <v>98600</v>
      </c>
      <c r="H10" s="42"/>
    </row>
    <row r="11" spans="1:8" ht="18" customHeight="1" x14ac:dyDescent="0.25">
      <c r="A11" s="277" t="s">
        <v>543</v>
      </c>
      <c r="B11" s="278" t="s">
        <v>544</v>
      </c>
      <c r="C11" s="279" t="s">
        <v>557</v>
      </c>
      <c r="D11" s="280">
        <v>24970</v>
      </c>
      <c r="E11" s="281">
        <v>17000</v>
      </c>
      <c r="F11" s="281">
        <v>16700</v>
      </c>
      <c r="G11" s="280">
        <f t="shared" ref="G11:G20" si="0">SUM(D11+E11-F11)</f>
        <v>25270</v>
      </c>
    </row>
    <row r="12" spans="1:8" ht="18" customHeight="1" x14ac:dyDescent="0.25">
      <c r="A12" s="283"/>
      <c r="B12" s="291"/>
      <c r="C12" s="291" t="s">
        <v>558</v>
      </c>
      <c r="D12" s="292">
        <f>SUM(D11)</f>
        <v>24970</v>
      </c>
      <c r="E12" s="287">
        <f>SUM(E11)</f>
        <v>17000</v>
      </c>
      <c r="F12" s="287">
        <f>SUM(F11)</f>
        <v>16700</v>
      </c>
      <c r="G12" s="292">
        <f t="shared" si="0"/>
        <v>25270</v>
      </c>
      <c r="H12" s="42"/>
    </row>
    <row r="13" spans="1:8" ht="18" customHeight="1" x14ac:dyDescent="0.25">
      <c r="A13" s="277" t="s">
        <v>545</v>
      </c>
      <c r="B13" s="278" t="s">
        <v>546</v>
      </c>
      <c r="C13" s="279" t="s">
        <v>557</v>
      </c>
      <c r="D13" s="280">
        <v>434500</v>
      </c>
      <c r="E13" s="281">
        <v>23000</v>
      </c>
      <c r="F13" s="281">
        <v>42500</v>
      </c>
      <c r="G13" s="280">
        <f t="shared" si="0"/>
        <v>415000</v>
      </c>
    </row>
    <row r="14" spans="1:8" ht="18" customHeight="1" x14ac:dyDescent="0.25">
      <c r="A14" s="283"/>
      <c r="B14" s="291"/>
      <c r="C14" s="291" t="s">
        <v>559</v>
      </c>
      <c r="D14" s="292">
        <f>SUM(D13:D13)</f>
        <v>434500</v>
      </c>
      <c r="E14" s="287">
        <f>SUM(E13:E13)</f>
        <v>23000</v>
      </c>
      <c r="F14" s="287">
        <f>SUM(F13:F13)</f>
        <v>42500</v>
      </c>
      <c r="G14" s="292">
        <f t="shared" si="0"/>
        <v>415000</v>
      </c>
      <c r="H14" s="42"/>
    </row>
    <row r="15" spans="1:8" ht="18" customHeight="1" x14ac:dyDescent="0.25">
      <c r="A15" s="277" t="s">
        <v>547</v>
      </c>
      <c r="B15" s="278" t="s">
        <v>548</v>
      </c>
      <c r="C15" s="279" t="s">
        <v>581</v>
      </c>
      <c r="D15" s="280">
        <v>355015</v>
      </c>
      <c r="E15" s="281">
        <v>122900</v>
      </c>
      <c r="F15" s="281">
        <v>44171</v>
      </c>
      <c r="G15" s="280">
        <f t="shared" si="0"/>
        <v>433744</v>
      </c>
    </row>
    <row r="16" spans="1:8" ht="18" customHeight="1" x14ac:dyDescent="0.25">
      <c r="A16" s="283"/>
      <c r="B16" s="291"/>
      <c r="C16" s="291" t="s">
        <v>560</v>
      </c>
      <c r="D16" s="292">
        <f>SUM(D15:D15)</f>
        <v>355015</v>
      </c>
      <c r="E16" s="287">
        <f>SUM(E15:E15)</f>
        <v>122900</v>
      </c>
      <c r="F16" s="287">
        <f>SUM(F15:F15)</f>
        <v>44171</v>
      </c>
      <c r="G16" s="292">
        <f t="shared" si="0"/>
        <v>433744</v>
      </c>
      <c r="H16" s="42"/>
    </row>
    <row r="17" spans="1:8" ht="18" customHeight="1" x14ac:dyDescent="0.25">
      <c r="A17" s="277" t="s">
        <v>549</v>
      </c>
      <c r="B17" s="278" t="s">
        <v>550</v>
      </c>
      <c r="C17" s="279" t="s">
        <v>557</v>
      </c>
      <c r="D17" s="280">
        <v>1598300</v>
      </c>
      <c r="E17" s="281">
        <v>822000</v>
      </c>
      <c r="F17" s="281">
        <v>442667.09</v>
      </c>
      <c r="G17" s="280">
        <v>1977632.91</v>
      </c>
    </row>
    <row r="18" spans="1:8" ht="18" customHeight="1" x14ac:dyDescent="0.25">
      <c r="A18" s="277" t="s">
        <v>551</v>
      </c>
      <c r="B18" s="278" t="s">
        <v>550</v>
      </c>
      <c r="C18" s="279" t="s">
        <v>557</v>
      </c>
      <c r="D18" s="280">
        <v>579736.05000000005</v>
      </c>
      <c r="E18" s="281">
        <v>36500</v>
      </c>
      <c r="F18" s="281">
        <v>139494</v>
      </c>
      <c r="G18" s="280">
        <f t="shared" si="0"/>
        <v>476742.05000000005</v>
      </c>
    </row>
    <row r="19" spans="1:8" ht="18" customHeight="1" x14ac:dyDescent="0.25">
      <c r="A19" s="290" t="s">
        <v>552</v>
      </c>
      <c r="B19" s="278" t="s">
        <v>550</v>
      </c>
      <c r="C19" s="279" t="s">
        <v>561</v>
      </c>
      <c r="D19" s="280">
        <v>0</v>
      </c>
      <c r="E19" s="281">
        <v>218000</v>
      </c>
      <c r="F19" s="281">
        <v>171000</v>
      </c>
      <c r="G19" s="280">
        <f t="shared" si="0"/>
        <v>47000</v>
      </c>
    </row>
    <row r="20" spans="1:8" ht="18" customHeight="1" thickBot="1" x14ac:dyDescent="0.3">
      <c r="A20" s="283"/>
      <c r="B20" s="291"/>
      <c r="C20" s="291" t="s">
        <v>562</v>
      </c>
      <c r="D20" s="292">
        <f>SUM(D17:D19)</f>
        <v>2178036.0499999998</v>
      </c>
      <c r="E20" s="287">
        <f>SUM(E17:E19)</f>
        <v>1076500</v>
      </c>
      <c r="F20" s="287">
        <f>SUM(F17:F19)</f>
        <v>753161.09000000008</v>
      </c>
      <c r="G20" s="292">
        <f t="shared" si="0"/>
        <v>2501374.96</v>
      </c>
      <c r="H20" s="42"/>
    </row>
    <row r="21" spans="1:8" ht="18" customHeight="1" thickBot="1" x14ac:dyDescent="0.3">
      <c r="A21" s="60"/>
      <c r="B21" s="61"/>
      <c r="C21" s="61" t="s">
        <v>553</v>
      </c>
      <c r="D21" s="62">
        <f>SUM(D7+D10+D12+D14+D16+D20)</f>
        <v>3042152.05</v>
      </c>
      <c r="E21" s="63">
        <f>SUM(E7+E10+E12+E14+E16+E20)</f>
        <v>3499673</v>
      </c>
      <c r="F21" s="63">
        <f>SUM(F7+F10+F12+F14+F16+F20)</f>
        <v>3011620.09</v>
      </c>
      <c r="G21" s="62">
        <f>SUM(G7+G10+G12+G14+G16+G20)</f>
        <v>3530204.96</v>
      </c>
      <c r="H21" s="42"/>
    </row>
    <row r="22" spans="1:8" ht="18" customHeight="1" thickBot="1" x14ac:dyDescent="0.3">
      <c r="A22" s="64"/>
      <c r="B22" s="65"/>
      <c r="C22" s="66" t="s">
        <v>554</v>
      </c>
      <c r="D22" s="67">
        <f>SUM(D21)</f>
        <v>3042152.05</v>
      </c>
      <c r="E22" s="68">
        <f>SUM(E21)</f>
        <v>3499673</v>
      </c>
      <c r="F22" s="68">
        <f>SUM(F21)</f>
        <v>3011620.09</v>
      </c>
      <c r="G22" s="67">
        <f>SUM(G21)</f>
        <v>3530204.96</v>
      </c>
      <c r="H22" s="42"/>
    </row>
    <row r="23" spans="1:8" x14ac:dyDescent="0.2">
      <c r="E23" s="43"/>
      <c r="F23" s="43"/>
      <c r="G23" s="43"/>
    </row>
    <row r="24" spans="1:8" x14ac:dyDescent="0.2">
      <c r="F24" s="48"/>
    </row>
    <row r="25" spans="1:8" x14ac:dyDescent="0.2">
      <c r="G25" s="42"/>
    </row>
  </sheetData>
  <autoFilter ref="A3:G20"/>
  <mergeCells count="1">
    <mergeCell ref="A1:G2"/>
  </mergeCells>
  <pageMargins left="0.74803149606299213" right="0.74803149606299213" top="0.98425196850393704" bottom="0.98425196850393704" header="0.51181102362204722" footer="0.51181102362204722"/>
  <pageSetup paperSize="9" scale="73" firstPageNumber="0" orientation="portrait" r:id="rId1"/>
  <headerFooter alignWithMargins="0">
    <oddHeader>&amp;CSeznam pohledávek</oddHeader>
    <oddFooter>&amp;LVypracovala: Marie Jílková&amp;R&amp;D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F14" sqref="F14"/>
    </sheetView>
  </sheetViews>
  <sheetFormatPr defaultRowHeight="15" x14ac:dyDescent="0.25"/>
  <cols>
    <col min="1" max="1" width="34.625" style="38" bestFit="1" customWidth="1"/>
    <col min="2" max="2" width="15.875" style="38" bestFit="1" customWidth="1"/>
    <col min="3" max="3" width="15.5" style="38" customWidth="1"/>
    <col min="4" max="4" width="15.875" style="38" customWidth="1"/>
    <col min="5" max="16384" width="9" style="38"/>
  </cols>
  <sheetData>
    <row r="1" spans="1:5" s="266" customFormat="1" ht="30" customHeight="1" x14ac:dyDescent="0.25">
      <c r="A1" s="660" t="s">
        <v>484</v>
      </c>
      <c r="B1" s="661"/>
      <c r="C1" s="661"/>
      <c r="D1" s="662"/>
      <c r="E1" s="293"/>
    </row>
    <row r="2" spans="1:5" ht="18" customHeight="1" x14ac:dyDescent="0.25">
      <c r="A2" s="40" t="s">
        <v>485</v>
      </c>
      <c r="B2" s="40" t="s">
        <v>486</v>
      </c>
      <c r="C2" s="40" t="s">
        <v>487</v>
      </c>
      <c r="D2" s="40" t="s">
        <v>488</v>
      </c>
      <c r="E2" s="69"/>
    </row>
    <row r="3" spans="1:5" ht="18" customHeight="1" x14ac:dyDescent="0.25">
      <c r="A3" s="409" t="s">
        <v>489</v>
      </c>
      <c r="B3" s="410">
        <v>8471041.4000000004</v>
      </c>
      <c r="C3" s="411">
        <v>2879129.78</v>
      </c>
      <c r="D3" s="411">
        <f t="shared" ref="D3:D15" si="0">B3-C3</f>
        <v>5591911.620000001</v>
      </c>
      <c r="E3" s="39"/>
    </row>
    <row r="4" spans="1:5" ht="18" customHeight="1" x14ac:dyDescent="0.25">
      <c r="A4" s="409" t="s">
        <v>490</v>
      </c>
      <c r="B4" s="410">
        <v>2796606.23</v>
      </c>
      <c r="C4" s="411">
        <v>829431.85</v>
      </c>
      <c r="D4" s="411">
        <f t="shared" si="0"/>
        <v>1967174.38</v>
      </c>
      <c r="E4" s="39"/>
    </row>
    <row r="5" spans="1:5" ht="18" customHeight="1" x14ac:dyDescent="0.25">
      <c r="A5" s="409" t="s">
        <v>491</v>
      </c>
      <c r="B5" s="410">
        <v>526997.66</v>
      </c>
      <c r="C5" s="411">
        <v>302992.34000000003</v>
      </c>
      <c r="D5" s="411">
        <f t="shared" si="0"/>
        <v>224005.32</v>
      </c>
      <c r="E5" s="39"/>
    </row>
    <row r="6" spans="1:5" ht="18" customHeight="1" x14ac:dyDescent="0.25">
      <c r="A6" s="409" t="s">
        <v>492</v>
      </c>
      <c r="B6" s="410">
        <v>0</v>
      </c>
      <c r="C6" s="411">
        <v>1499455.15</v>
      </c>
      <c r="D6" s="411">
        <f t="shared" si="0"/>
        <v>-1499455.15</v>
      </c>
      <c r="E6" s="39"/>
    </row>
    <row r="7" spans="1:5" ht="18" customHeight="1" x14ac:dyDescent="0.25">
      <c r="A7" s="409" t="s">
        <v>493</v>
      </c>
      <c r="B7" s="410">
        <v>0</v>
      </c>
      <c r="C7" s="411">
        <v>370657</v>
      </c>
      <c r="D7" s="411">
        <f t="shared" si="0"/>
        <v>-370657</v>
      </c>
      <c r="E7" s="39"/>
    </row>
    <row r="8" spans="1:5" ht="18" customHeight="1" x14ac:dyDescent="0.25">
      <c r="A8" s="409" t="s">
        <v>494</v>
      </c>
      <c r="B8" s="410">
        <v>0</v>
      </c>
      <c r="C8" s="411">
        <v>617249.6</v>
      </c>
      <c r="D8" s="411">
        <f t="shared" si="0"/>
        <v>-617249.6</v>
      </c>
      <c r="E8" s="39"/>
    </row>
    <row r="9" spans="1:5" ht="18" customHeight="1" x14ac:dyDescent="0.25">
      <c r="A9" s="409" t="s">
        <v>495</v>
      </c>
      <c r="B9" s="410">
        <v>6335080.5300000003</v>
      </c>
      <c r="C9" s="411">
        <v>5335222.3899999997</v>
      </c>
      <c r="D9" s="411">
        <f t="shared" si="0"/>
        <v>999858.1400000006</v>
      </c>
      <c r="E9" s="39"/>
    </row>
    <row r="10" spans="1:5" ht="18" customHeight="1" x14ac:dyDescent="0.25">
      <c r="A10" s="409" t="s">
        <v>496</v>
      </c>
      <c r="B10" s="410">
        <v>353763.35</v>
      </c>
      <c r="C10" s="411">
        <v>326393.59999999998</v>
      </c>
      <c r="D10" s="411">
        <f t="shared" si="0"/>
        <v>27369.75</v>
      </c>
      <c r="E10" s="39"/>
    </row>
    <row r="11" spans="1:5" ht="18" customHeight="1" x14ac:dyDescent="0.25">
      <c r="A11" s="409" t="s">
        <v>497</v>
      </c>
      <c r="B11" s="410">
        <v>698162.34</v>
      </c>
      <c r="C11" s="411">
        <v>565345.16</v>
      </c>
      <c r="D11" s="411">
        <f t="shared" si="0"/>
        <v>132817.17999999993</v>
      </c>
      <c r="E11" s="39"/>
    </row>
    <row r="12" spans="1:5" ht="18" customHeight="1" x14ac:dyDescent="0.25">
      <c r="A12" s="409" t="s">
        <v>498</v>
      </c>
      <c r="B12" s="410">
        <v>762873.72</v>
      </c>
      <c r="C12" s="411">
        <v>659273.47</v>
      </c>
      <c r="D12" s="411">
        <f t="shared" si="0"/>
        <v>103600.25</v>
      </c>
      <c r="E12" s="39"/>
    </row>
    <row r="13" spans="1:5" ht="18" customHeight="1" x14ac:dyDescent="0.25">
      <c r="A13" s="409" t="s">
        <v>432</v>
      </c>
      <c r="B13" s="410">
        <v>1484085.53</v>
      </c>
      <c r="C13" s="411">
        <v>788582.95</v>
      </c>
      <c r="D13" s="411">
        <f t="shared" si="0"/>
        <v>695502.58000000007</v>
      </c>
      <c r="E13" s="39"/>
    </row>
    <row r="14" spans="1:5" ht="18" customHeight="1" x14ac:dyDescent="0.25">
      <c r="A14" s="409" t="s">
        <v>89</v>
      </c>
      <c r="B14" s="410">
        <v>1276110.04</v>
      </c>
      <c r="C14" s="411">
        <v>-4542</v>
      </c>
      <c r="D14" s="411">
        <f t="shared" si="0"/>
        <v>1280652.04</v>
      </c>
      <c r="E14" s="39"/>
    </row>
    <row r="15" spans="1:5" ht="18" customHeight="1" x14ac:dyDescent="0.25">
      <c r="A15" s="409" t="s">
        <v>499</v>
      </c>
      <c r="B15" s="410">
        <v>260755.84</v>
      </c>
      <c r="C15" s="411">
        <v>179829.03</v>
      </c>
      <c r="D15" s="411">
        <f t="shared" si="0"/>
        <v>80926.81</v>
      </c>
      <c r="E15" s="39"/>
    </row>
    <row r="16" spans="1:5" ht="18" customHeight="1" x14ac:dyDescent="0.25">
      <c r="A16" s="412" t="s">
        <v>339</v>
      </c>
      <c r="B16" s="413">
        <f>SUM(B3:B15)</f>
        <v>22965476.640000001</v>
      </c>
      <c r="C16" s="414">
        <f>SUM(C3:C15)</f>
        <v>14349020.319999998</v>
      </c>
      <c r="D16" s="415">
        <f>B16-C16</f>
        <v>8616456.3200000022</v>
      </c>
      <c r="E16" s="39"/>
    </row>
    <row r="17" spans="1:5" x14ac:dyDescent="0.25">
      <c r="A17" s="39"/>
      <c r="B17" s="39"/>
      <c r="C17" s="39"/>
      <c r="D17" s="39"/>
      <c r="E17" s="39"/>
    </row>
    <row r="18" spans="1:5" x14ac:dyDescent="0.25">
      <c r="A18" s="39"/>
      <c r="B18" s="39"/>
      <c r="C18" s="39"/>
      <c r="D18" s="39"/>
      <c r="E18" s="39"/>
    </row>
    <row r="19" spans="1:5" x14ac:dyDescent="0.25">
      <c r="A19" s="39"/>
      <c r="B19" s="39"/>
      <c r="C19" s="39"/>
      <c r="D19" s="39"/>
      <c r="E19" s="3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workbookViewId="0">
      <selection activeCell="D20" sqref="D20"/>
    </sheetView>
  </sheetViews>
  <sheetFormatPr defaultRowHeight="15" x14ac:dyDescent="0.25"/>
  <cols>
    <col min="1" max="1" width="6.25" style="297" customWidth="1"/>
    <col min="2" max="2" width="5.875" style="297" customWidth="1"/>
    <col min="3" max="3" width="36.75" style="297" customWidth="1"/>
    <col min="4" max="5" width="16.875" style="297" customWidth="1"/>
    <col min="6" max="6" width="12.375" style="297" customWidth="1"/>
    <col min="7" max="16384" width="9" style="297"/>
  </cols>
  <sheetData>
    <row r="1" spans="1:7" ht="15.75" customHeight="1" x14ac:dyDescent="0.25">
      <c r="A1" s="672" t="s">
        <v>666</v>
      </c>
      <c r="B1" s="673"/>
      <c r="C1" s="673"/>
      <c r="D1" s="673"/>
      <c r="E1" s="673"/>
      <c r="F1" s="674"/>
    </row>
    <row r="2" spans="1:7" ht="15.75" customHeight="1" x14ac:dyDescent="0.25">
      <c r="A2" s="675"/>
      <c r="B2" s="676"/>
      <c r="C2" s="676"/>
      <c r="D2" s="676"/>
      <c r="E2" s="676"/>
      <c r="F2" s="677"/>
    </row>
    <row r="3" spans="1:7" ht="18" customHeight="1" thickBot="1" x14ac:dyDescent="0.3">
      <c r="A3" s="678" t="s">
        <v>486</v>
      </c>
      <c r="B3" s="679"/>
      <c r="C3" s="680"/>
      <c r="D3" s="294" t="s">
        <v>583</v>
      </c>
      <c r="E3" s="294" t="s">
        <v>667</v>
      </c>
      <c r="F3" s="306" t="s">
        <v>244</v>
      </c>
      <c r="G3" s="298"/>
    </row>
    <row r="4" spans="1:7" ht="18" customHeight="1" thickTop="1" x14ac:dyDescent="0.25">
      <c r="A4" s="681" t="s">
        <v>585</v>
      </c>
      <c r="B4" s="682"/>
      <c r="C4" s="683"/>
      <c r="D4" s="416">
        <v>14045000</v>
      </c>
      <c r="E4" s="416">
        <v>14743174.990000002</v>
      </c>
      <c r="F4" s="417">
        <f>E4/D4</f>
        <v>1.0497098604485584</v>
      </c>
      <c r="G4" s="298"/>
    </row>
    <row r="5" spans="1:7" ht="18" customHeight="1" x14ac:dyDescent="0.25">
      <c r="A5" s="681" t="s">
        <v>586</v>
      </c>
      <c r="B5" s="682"/>
      <c r="C5" s="683"/>
      <c r="D5" s="416">
        <v>8045000</v>
      </c>
      <c r="E5" s="416">
        <v>8149879.9399999985</v>
      </c>
      <c r="F5" s="418">
        <f t="shared" ref="F5:F7" si="0">E5/D5</f>
        <v>1.0130366612802981</v>
      </c>
      <c r="G5" s="298"/>
    </row>
    <row r="6" spans="1:7" ht="18" customHeight="1" thickBot="1" x14ac:dyDescent="0.3">
      <c r="A6" s="684" t="s">
        <v>499</v>
      </c>
      <c r="B6" s="685"/>
      <c r="C6" s="686"/>
      <c r="D6" s="419">
        <v>275000</v>
      </c>
      <c r="E6" s="419">
        <v>72418.710000000006</v>
      </c>
      <c r="F6" s="420">
        <f t="shared" si="0"/>
        <v>0.26334076363636366</v>
      </c>
      <c r="G6" s="298"/>
    </row>
    <row r="7" spans="1:7" ht="18" customHeight="1" thickBot="1" x14ac:dyDescent="0.3">
      <c r="A7" s="669" t="s">
        <v>339</v>
      </c>
      <c r="B7" s="670"/>
      <c r="C7" s="671"/>
      <c r="D7" s="421">
        <f>SUM(D4:D6)</f>
        <v>22365000</v>
      </c>
      <c r="E7" s="421">
        <f t="shared" ref="E7" si="1">SUM(E4:E6)</f>
        <v>22965473.640000001</v>
      </c>
      <c r="F7" s="422">
        <f t="shared" si="0"/>
        <v>1.0268488101945004</v>
      </c>
    </row>
    <row r="8" spans="1:7" ht="18" customHeight="1" thickBot="1" x14ac:dyDescent="0.3">
      <c r="A8" s="663" t="s">
        <v>487</v>
      </c>
      <c r="B8" s="664"/>
      <c r="C8" s="665"/>
      <c r="D8" s="295" t="s">
        <v>583</v>
      </c>
      <c r="E8" s="295" t="s">
        <v>667</v>
      </c>
      <c r="F8" s="307" t="s">
        <v>244</v>
      </c>
      <c r="G8" s="299"/>
    </row>
    <row r="9" spans="1:7" s="300" customFormat="1" ht="18" customHeight="1" thickTop="1" x14ac:dyDescent="0.25">
      <c r="A9" s="423">
        <v>501</v>
      </c>
      <c r="B9" s="424">
        <v>102</v>
      </c>
      <c r="C9" s="425" t="s">
        <v>587</v>
      </c>
      <c r="D9" s="416">
        <v>142000</v>
      </c>
      <c r="E9" s="416">
        <v>117056.25000000001</v>
      </c>
      <c r="F9" s="417">
        <f>E9/D9</f>
        <v>0.82433978873239444</v>
      </c>
      <c r="G9" s="299"/>
    </row>
    <row r="10" spans="1:7" s="300" customFormat="1" ht="18" customHeight="1" x14ac:dyDescent="0.25">
      <c r="A10" s="426">
        <v>501</v>
      </c>
      <c r="B10" s="427">
        <v>121</v>
      </c>
      <c r="C10" s="428" t="s">
        <v>588</v>
      </c>
      <c r="D10" s="429">
        <v>5768000</v>
      </c>
      <c r="E10" s="429">
        <v>4748935.16</v>
      </c>
      <c r="F10" s="418">
        <f t="shared" ref="F10:F34" si="2">E10/D10</f>
        <v>0.82332440360610271</v>
      </c>
      <c r="G10" s="299"/>
    </row>
    <row r="11" spans="1:7" s="300" customFormat="1" ht="18" customHeight="1" x14ac:dyDescent="0.25">
      <c r="A11" s="426">
        <v>502</v>
      </c>
      <c r="B11" s="427">
        <v>121</v>
      </c>
      <c r="C11" s="428" t="s">
        <v>589</v>
      </c>
      <c r="D11" s="429">
        <v>416000</v>
      </c>
      <c r="E11" s="429">
        <v>229945.46999999997</v>
      </c>
      <c r="F11" s="418">
        <f t="shared" si="2"/>
        <v>0.55275353365384605</v>
      </c>
      <c r="G11" s="299"/>
    </row>
    <row r="12" spans="1:7" s="300" customFormat="1" ht="18" customHeight="1" x14ac:dyDescent="0.25">
      <c r="A12" s="426">
        <v>502</v>
      </c>
      <c r="B12" s="427">
        <v>122</v>
      </c>
      <c r="C12" s="428" t="s">
        <v>590</v>
      </c>
      <c r="D12" s="429">
        <v>168000</v>
      </c>
      <c r="E12" s="429">
        <v>47381.45</v>
      </c>
      <c r="F12" s="418">
        <f t="shared" si="2"/>
        <v>0.28203244047619047</v>
      </c>
      <c r="G12" s="299"/>
    </row>
    <row r="13" spans="1:7" s="300" customFormat="1" ht="18" customHeight="1" x14ac:dyDescent="0.25">
      <c r="A13" s="426">
        <v>511</v>
      </c>
      <c r="B13" s="427">
        <v>100</v>
      </c>
      <c r="C13" s="428" t="s">
        <v>100</v>
      </c>
      <c r="D13" s="429">
        <v>4535000</v>
      </c>
      <c r="E13" s="429">
        <v>3688060.92</v>
      </c>
      <c r="F13" s="418">
        <f t="shared" si="2"/>
        <v>0.81324386328555676</v>
      </c>
      <c r="G13" s="298"/>
    </row>
    <row r="14" spans="1:7" s="300" customFormat="1" ht="18" customHeight="1" x14ac:dyDescent="0.25">
      <c r="A14" s="426">
        <v>511</v>
      </c>
      <c r="B14" s="427">
        <v>101</v>
      </c>
      <c r="C14" s="428" t="s">
        <v>591</v>
      </c>
      <c r="D14" s="429">
        <v>65000</v>
      </c>
      <c r="E14" s="429">
        <v>60000</v>
      </c>
      <c r="F14" s="418">
        <f t="shared" si="2"/>
        <v>0.92307692307692313</v>
      </c>
      <c r="G14" s="298"/>
    </row>
    <row r="15" spans="1:7" s="300" customFormat="1" ht="18" customHeight="1" x14ac:dyDescent="0.25">
      <c r="A15" s="426">
        <v>512</v>
      </c>
      <c r="B15" s="427">
        <v>100</v>
      </c>
      <c r="C15" s="428" t="s">
        <v>592</v>
      </c>
      <c r="D15" s="430">
        <v>5000</v>
      </c>
      <c r="E15" s="430">
        <v>1247</v>
      </c>
      <c r="F15" s="418">
        <f t="shared" si="2"/>
        <v>0.24940000000000001</v>
      </c>
      <c r="G15" s="298"/>
    </row>
    <row r="16" spans="1:7" s="300" customFormat="1" ht="18" customHeight="1" x14ac:dyDescent="0.25">
      <c r="A16" s="426">
        <v>518</v>
      </c>
      <c r="B16" s="427">
        <v>102</v>
      </c>
      <c r="C16" s="428" t="s">
        <v>593</v>
      </c>
      <c r="D16" s="430">
        <v>50000</v>
      </c>
      <c r="E16" s="430">
        <v>16500</v>
      </c>
      <c r="F16" s="418">
        <f t="shared" si="2"/>
        <v>0.33</v>
      </c>
      <c r="G16" s="298"/>
    </row>
    <row r="17" spans="1:7" s="300" customFormat="1" ht="18" customHeight="1" x14ac:dyDescent="0.25">
      <c r="A17" s="426">
        <v>518</v>
      </c>
      <c r="B17" s="427">
        <v>105</v>
      </c>
      <c r="C17" s="428" t="s">
        <v>594</v>
      </c>
      <c r="D17" s="429">
        <v>213000</v>
      </c>
      <c r="E17" s="429">
        <v>115211.70999999999</v>
      </c>
      <c r="F17" s="418">
        <f t="shared" si="2"/>
        <v>0.54090004694835681</v>
      </c>
      <c r="G17" s="299"/>
    </row>
    <row r="18" spans="1:7" s="300" customFormat="1" ht="18" customHeight="1" x14ac:dyDescent="0.25">
      <c r="A18" s="426">
        <v>518</v>
      </c>
      <c r="B18" s="427">
        <v>109</v>
      </c>
      <c r="C18" s="428" t="s">
        <v>595</v>
      </c>
      <c r="D18" s="429">
        <v>1105000</v>
      </c>
      <c r="E18" s="429">
        <v>891439.95</v>
      </c>
      <c r="F18" s="418">
        <f t="shared" si="2"/>
        <v>0.8067329864253393</v>
      </c>
      <c r="G18" s="298"/>
    </row>
    <row r="19" spans="1:7" s="300" customFormat="1" ht="18" customHeight="1" x14ac:dyDescent="0.25">
      <c r="A19" s="426">
        <v>521</v>
      </c>
      <c r="B19" s="427">
        <v>100</v>
      </c>
      <c r="C19" s="428" t="s">
        <v>596</v>
      </c>
      <c r="D19" s="429">
        <v>2601000</v>
      </c>
      <c r="E19" s="429">
        <v>2438512.1599999997</v>
      </c>
      <c r="F19" s="418">
        <f t="shared" si="2"/>
        <v>0.93752870434448277</v>
      </c>
      <c r="G19" s="299"/>
    </row>
    <row r="20" spans="1:7" ht="18" customHeight="1" x14ac:dyDescent="0.25">
      <c r="A20" s="426">
        <v>524</v>
      </c>
      <c r="B20" s="427">
        <v>100</v>
      </c>
      <c r="C20" s="428" t="s">
        <v>597</v>
      </c>
      <c r="D20" s="429">
        <v>655000</v>
      </c>
      <c r="E20" s="429">
        <v>609500.29999999993</v>
      </c>
      <c r="F20" s="418">
        <f t="shared" si="2"/>
        <v>0.93053480916030529</v>
      </c>
      <c r="G20" s="299"/>
    </row>
    <row r="21" spans="1:7" ht="18" customHeight="1" x14ac:dyDescent="0.25">
      <c r="A21" s="426">
        <v>524</v>
      </c>
      <c r="B21" s="427">
        <v>110</v>
      </c>
      <c r="C21" s="428" t="s">
        <v>598</v>
      </c>
      <c r="D21" s="429">
        <v>238000</v>
      </c>
      <c r="E21" s="429">
        <v>215160.94</v>
      </c>
      <c r="F21" s="418">
        <f t="shared" si="2"/>
        <v>0.9040375630252101</v>
      </c>
      <c r="G21" s="299"/>
    </row>
    <row r="22" spans="1:7" ht="18" customHeight="1" x14ac:dyDescent="0.25">
      <c r="A22" s="426">
        <v>525</v>
      </c>
      <c r="B22" s="427">
        <v>100</v>
      </c>
      <c r="C22" s="428" t="s">
        <v>599</v>
      </c>
      <c r="D22" s="430">
        <v>10000</v>
      </c>
      <c r="E22" s="430">
        <v>10304</v>
      </c>
      <c r="F22" s="418">
        <f t="shared" si="2"/>
        <v>1.0304</v>
      </c>
      <c r="G22" s="299"/>
    </row>
    <row r="23" spans="1:7" ht="18" customHeight="1" x14ac:dyDescent="0.25">
      <c r="A23" s="426">
        <v>528</v>
      </c>
      <c r="B23" s="427">
        <v>110</v>
      </c>
      <c r="C23" s="428" t="s">
        <v>600</v>
      </c>
      <c r="D23" s="429">
        <v>43000</v>
      </c>
      <c r="E23" s="429">
        <v>34891</v>
      </c>
      <c r="F23" s="418">
        <f t="shared" si="2"/>
        <v>0.81141860465116278</v>
      </c>
      <c r="G23" s="299"/>
    </row>
    <row r="24" spans="1:7" ht="18" customHeight="1" x14ac:dyDescent="0.25">
      <c r="A24" s="426">
        <v>548</v>
      </c>
      <c r="B24" s="427">
        <v>100</v>
      </c>
      <c r="C24" s="428" t="s">
        <v>601</v>
      </c>
      <c r="D24" s="430">
        <v>66000</v>
      </c>
      <c r="E24" s="430">
        <v>45975</v>
      </c>
      <c r="F24" s="418">
        <f t="shared" si="2"/>
        <v>0.69659090909090904</v>
      </c>
      <c r="G24" s="299"/>
    </row>
    <row r="25" spans="1:7" ht="18" customHeight="1" x14ac:dyDescent="0.25">
      <c r="A25" s="426">
        <v>538</v>
      </c>
      <c r="B25" s="427">
        <v>102</v>
      </c>
      <c r="C25" s="428" t="s">
        <v>602</v>
      </c>
      <c r="D25" s="429">
        <v>1000</v>
      </c>
      <c r="E25" s="429">
        <v>0</v>
      </c>
      <c r="F25" s="418">
        <f t="shared" si="2"/>
        <v>0</v>
      </c>
      <c r="G25" s="299"/>
    </row>
    <row r="26" spans="1:7" ht="18" customHeight="1" x14ac:dyDescent="0.25">
      <c r="A26" s="426">
        <v>538</v>
      </c>
      <c r="B26" s="427">
        <v>100</v>
      </c>
      <c r="C26" s="428" t="s">
        <v>603</v>
      </c>
      <c r="D26" s="430">
        <v>10000</v>
      </c>
      <c r="E26" s="430">
        <v>-1000</v>
      </c>
      <c r="F26" s="418">
        <f t="shared" si="2"/>
        <v>-0.1</v>
      </c>
      <c r="G26" s="299"/>
    </row>
    <row r="27" spans="1:7" ht="18" customHeight="1" x14ac:dyDescent="0.25">
      <c r="A27" s="426">
        <v>538</v>
      </c>
      <c r="B27" s="427">
        <v>101</v>
      </c>
      <c r="C27" s="428" t="s">
        <v>604</v>
      </c>
      <c r="D27" s="430">
        <v>50000</v>
      </c>
      <c r="E27" s="430">
        <v>1008</v>
      </c>
      <c r="F27" s="418">
        <f t="shared" si="2"/>
        <v>2.0160000000000001E-2</v>
      </c>
      <c r="G27" s="299"/>
    </row>
    <row r="28" spans="1:7" ht="18" customHeight="1" x14ac:dyDescent="0.25">
      <c r="A28" s="426">
        <v>549</v>
      </c>
      <c r="B28" s="427">
        <v>100</v>
      </c>
      <c r="C28" s="428" t="s">
        <v>605</v>
      </c>
      <c r="D28" s="430">
        <v>29000</v>
      </c>
      <c r="E28" s="430">
        <v>17338.09</v>
      </c>
      <c r="F28" s="418">
        <f t="shared" si="2"/>
        <v>0.59786517241379311</v>
      </c>
      <c r="G28" s="299"/>
    </row>
    <row r="29" spans="1:7" s="300" customFormat="1" ht="18" customHeight="1" x14ac:dyDescent="0.25">
      <c r="A29" s="426">
        <v>549</v>
      </c>
      <c r="B29" s="427">
        <v>101</v>
      </c>
      <c r="C29" s="428" t="s">
        <v>606</v>
      </c>
      <c r="D29" s="429">
        <v>208000</v>
      </c>
      <c r="E29" s="429">
        <v>161423.4</v>
      </c>
      <c r="F29" s="418">
        <f t="shared" si="2"/>
        <v>0.77607403846153844</v>
      </c>
      <c r="G29" s="299"/>
    </row>
    <row r="30" spans="1:7" s="300" customFormat="1" ht="18" customHeight="1" x14ac:dyDescent="0.25">
      <c r="A30" s="426">
        <v>551</v>
      </c>
      <c r="B30" s="427">
        <v>100</v>
      </c>
      <c r="C30" s="428" t="s">
        <v>607</v>
      </c>
      <c r="D30" s="429">
        <v>564000</v>
      </c>
      <c r="E30" s="429">
        <v>586142</v>
      </c>
      <c r="F30" s="418">
        <f t="shared" si="2"/>
        <v>1.0392588652482269</v>
      </c>
      <c r="G30" s="299"/>
    </row>
    <row r="31" spans="1:7" s="300" customFormat="1" ht="18" customHeight="1" x14ac:dyDescent="0.25">
      <c r="A31" s="431">
        <v>556</v>
      </c>
      <c r="B31" s="427">
        <v>100</v>
      </c>
      <c r="C31" s="432" t="s">
        <v>608</v>
      </c>
      <c r="D31" s="433"/>
      <c r="E31" s="433">
        <v>179829.03</v>
      </c>
      <c r="F31" s="418"/>
      <c r="G31" s="299"/>
    </row>
    <row r="32" spans="1:7" s="300" customFormat="1" ht="18" customHeight="1" x14ac:dyDescent="0.25">
      <c r="A32" s="434">
        <v>558</v>
      </c>
      <c r="B32" s="427">
        <v>100</v>
      </c>
      <c r="C32" s="434" t="s">
        <v>609</v>
      </c>
      <c r="D32" s="435">
        <v>20000</v>
      </c>
      <c r="E32" s="435">
        <v>78846.11</v>
      </c>
      <c r="F32" s="418">
        <f t="shared" si="2"/>
        <v>3.9423055000000002</v>
      </c>
      <c r="G32" s="299"/>
    </row>
    <row r="33" spans="1:8" s="300" customFormat="1" ht="18" customHeight="1" thickBot="1" x14ac:dyDescent="0.3">
      <c r="A33" s="436">
        <v>562</v>
      </c>
      <c r="B33" s="437">
        <v>100</v>
      </c>
      <c r="C33" s="438" t="s">
        <v>610</v>
      </c>
      <c r="D33" s="439">
        <v>286000</v>
      </c>
      <c r="E33" s="439">
        <v>55312.38</v>
      </c>
      <c r="F33" s="420">
        <f t="shared" si="2"/>
        <v>0.19339993006993006</v>
      </c>
      <c r="G33" s="299"/>
    </row>
    <row r="34" spans="1:8" ht="18" customHeight="1" x14ac:dyDescent="0.25">
      <c r="A34" s="666" t="s">
        <v>339</v>
      </c>
      <c r="B34" s="667"/>
      <c r="C34" s="668"/>
      <c r="D34" s="440">
        <f>SUM(D9:D33)</f>
        <v>17248000</v>
      </c>
      <c r="E34" s="440">
        <f>SUM(E9:E33)</f>
        <v>14349020.32</v>
      </c>
      <c r="F34" s="441">
        <f t="shared" si="2"/>
        <v>0.83192371985157698</v>
      </c>
      <c r="G34" s="299"/>
    </row>
    <row r="35" spans="1:8" ht="18" customHeight="1" x14ac:dyDescent="0.25">
      <c r="A35" s="532" t="s">
        <v>740</v>
      </c>
      <c r="B35" s="533"/>
      <c r="C35" s="533"/>
      <c r="D35" s="533"/>
      <c r="E35" s="534">
        <f>E7-E34</f>
        <v>8616453.3200000003</v>
      </c>
      <c r="F35" s="296"/>
    </row>
    <row r="36" spans="1:8" ht="18" customHeight="1" x14ac:dyDescent="0.25">
      <c r="A36" s="532" t="s">
        <v>741</v>
      </c>
      <c r="B36" s="533"/>
      <c r="C36" s="533"/>
      <c r="D36" s="533"/>
      <c r="E36" s="534">
        <v>2558920</v>
      </c>
      <c r="F36" s="296"/>
    </row>
    <row r="37" spans="1:8" ht="18" customHeight="1" x14ac:dyDescent="0.25">
      <c r="A37" s="532" t="s">
        <v>742</v>
      </c>
      <c r="B37" s="533"/>
      <c r="C37" s="533"/>
      <c r="D37" s="533"/>
      <c r="E37" s="534">
        <f>E35-E36</f>
        <v>6057533.3200000003</v>
      </c>
      <c r="F37" s="296"/>
    </row>
    <row r="38" spans="1:8" ht="18" customHeight="1" x14ac:dyDescent="0.25"/>
    <row r="39" spans="1:8" ht="18" customHeight="1" x14ac:dyDescent="0.25">
      <c r="A39" s="297" t="s">
        <v>746</v>
      </c>
    </row>
    <row r="40" spans="1:8" ht="18" customHeight="1" x14ac:dyDescent="0.25">
      <c r="B40" s="301"/>
      <c r="C40" s="301"/>
      <c r="D40" s="301"/>
      <c r="E40" s="301"/>
      <c r="F40" s="301"/>
      <c r="G40" s="301"/>
      <c r="H40" s="301"/>
    </row>
    <row r="41" spans="1:8" ht="18" customHeight="1" x14ac:dyDescent="0.25">
      <c r="B41" s="301"/>
      <c r="C41" s="301"/>
      <c r="D41" s="301"/>
      <c r="E41" s="301"/>
      <c r="F41" s="301"/>
      <c r="G41" s="301"/>
      <c r="H41" s="301"/>
    </row>
    <row r="42" spans="1:8" ht="18" customHeight="1" x14ac:dyDescent="0.25">
      <c r="B42" s="301"/>
      <c r="C42" s="302"/>
      <c r="D42" s="303"/>
      <c r="E42" s="302"/>
      <c r="F42" s="304"/>
      <c r="G42" s="304"/>
      <c r="H42" s="305"/>
    </row>
    <row r="43" spans="1:8" ht="18" customHeight="1" x14ac:dyDescent="0.25">
      <c r="B43" s="301"/>
      <c r="C43" s="301"/>
      <c r="D43" s="301"/>
      <c r="E43" s="301"/>
      <c r="F43" s="301"/>
      <c r="G43" s="301"/>
      <c r="H43" s="301"/>
    </row>
    <row r="44" spans="1:8" ht="18" customHeight="1" x14ac:dyDescent="0.25">
      <c r="B44" s="301"/>
      <c r="C44" s="301"/>
      <c r="D44" s="301"/>
      <c r="E44" s="301"/>
      <c r="F44" s="301"/>
      <c r="G44" s="301"/>
      <c r="H44" s="301"/>
    </row>
    <row r="45" spans="1:8" ht="18" customHeight="1" x14ac:dyDescent="0.25">
      <c r="B45" s="301"/>
      <c r="C45" s="301"/>
      <c r="D45" s="301"/>
      <c r="E45" s="301"/>
      <c r="F45" s="301"/>
      <c r="G45" s="301"/>
      <c r="H45" s="301"/>
    </row>
    <row r="46" spans="1:8" ht="18" customHeight="1" x14ac:dyDescent="0.25"/>
  </sheetData>
  <mergeCells count="8">
    <mergeCell ref="A8:C8"/>
    <mergeCell ref="A34:C34"/>
    <mergeCell ref="A7:C7"/>
    <mergeCell ref="A1:F2"/>
    <mergeCell ref="A3:C3"/>
    <mergeCell ref="A4:C4"/>
    <mergeCell ref="A5:C5"/>
    <mergeCell ref="A6:C6"/>
  </mergeCells>
  <pageMargins left="0.7" right="0.7" top="0.78740157499999996" bottom="0.78740157499999996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5"/>
  <sheetViews>
    <sheetView tabSelected="1" workbookViewId="0">
      <selection activeCell="B76" sqref="B75:B76"/>
    </sheetView>
  </sheetViews>
  <sheetFormatPr defaultColWidth="8.75" defaultRowHeight="15" x14ac:dyDescent="0.25"/>
  <cols>
    <col min="1" max="1" width="8.75" style="121"/>
    <col min="2" max="2" width="44.625" style="121" customWidth="1"/>
    <col min="3" max="6" width="10.5" style="121" customWidth="1"/>
    <col min="7" max="16384" width="8.75" style="121"/>
  </cols>
  <sheetData>
    <row r="1" spans="1:6" ht="18" customHeight="1" x14ac:dyDescent="0.25">
      <c r="A1" s="600" t="s">
        <v>231</v>
      </c>
      <c r="B1" s="601"/>
      <c r="C1" s="601"/>
      <c r="D1" s="601"/>
      <c r="E1" s="601"/>
      <c r="F1" s="602"/>
    </row>
    <row r="2" spans="1:6" ht="18" customHeight="1" x14ac:dyDescent="0.25">
      <c r="A2" s="122" t="s">
        <v>243</v>
      </c>
      <c r="B2" s="122" t="s">
        <v>224</v>
      </c>
      <c r="C2" s="123" t="s">
        <v>227</v>
      </c>
      <c r="D2" s="122" t="s">
        <v>228</v>
      </c>
      <c r="E2" s="122" t="s">
        <v>244</v>
      </c>
      <c r="F2" s="124" t="s">
        <v>230</v>
      </c>
    </row>
    <row r="3" spans="1:6" ht="18" customHeight="1" x14ac:dyDescent="0.25">
      <c r="A3" s="125">
        <v>1111</v>
      </c>
      <c r="B3" s="126" t="s">
        <v>245</v>
      </c>
      <c r="C3" s="127">
        <v>15853.4</v>
      </c>
      <c r="D3" s="127">
        <v>17722.775460000001</v>
      </c>
      <c r="E3" s="128">
        <v>1.1179159999999999</v>
      </c>
      <c r="F3" s="129">
        <v>1869.37546</v>
      </c>
    </row>
    <row r="4" spans="1:6" ht="18" customHeight="1" x14ac:dyDescent="0.25">
      <c r="A4" s="130">
        <v>1112</v>
      </c>
      <c r="B4" s="131" t="s">
        <v>246</v>
      </c>
      <c r="C4" s="132">
        <v>878.2</v>
      </c>
      <c r="D4" s="132">
        <v>1551.9149399999999</v>
      </c>
      <c r="E4" s="133">
        <v>1.7671539999999999</v>
      </c>
      <c r="F4" s="134">
        <v>673.71493999999996</v>
      </c>
    </row>
    <row r="5" spans="1:6" ht="18" customHeight="1" x14ac:dyDescent="0.25">
      <c r="A5" s="130">
        <v>1113</v>
      </c>
      <c r="B5" s="131" t="s">
        <v>247</v>
      </c>
      <c r="C5" s="132">
        <v>1648.1</v>
      </c>
      <c r="D5" s="132">
        <v>1776.7169100000001</v>
      </c>
      <c r="E5" s="133">
        <v>1.078039</v>
      </c>
      <c r="F5" s="134">
        <v>128.61690999999999</v>
      </c>
    </row>
    <row r="6" spans="1:6" ht="18" customHeight="1" x14ac:dyDescent="0.25">
      <c r="A6" s="130">
        <v>1121</v>
      </c>
      <c r="B6" s="131" t="s">
        <v>248</v>
      </c>
      <c r="C6" s="132">
        <v>15155.4</v>
      </c>
      <c r="D6" s="132">
        <v>18364.14933</v>
      </c>
      <c r="E6" s="133">
        <v>1.2117230000000001</v>
      </c>
      <c r="F6" s="134">
        <v>3208.7493300000001</v>
      </c>
    </row>
    <row r="7" spans="1:6" ht="18" customHeight="1" x14ac:dyDescent="0.25">
      <c r="A7" s="130">
        <v>1122</v>
      </c>
      <c r="B7" s="131" t="s">
        <v>249</v>
      </c>
      <c r="C7" s="132">
        <v>2154.6</v>
      </c>
      <c r="D7" s="132">
        <v>2154.6</v>
      </c>
      <c r="E7" s="133">
        <v>1</v>
      </c>
      <c r="F7" s="134">
        <v>0</v>
      </c>
    </row>
    <row r="8" spans="1:6" ht="18" customHeight="1" x14ac:dyDescent="0.25">
      <c r="A8" s="130">
        <v>1211</v>
      </c>
      <c r="B8" s="131" t="s">
        <v>7</v>
      </c>
      <c r="C8" s="132">
        <v>30741.7</v>
      </c>
      <c r="D8" s="132">
        <v>33629.704640000004</v>
      </c>
      <c r="E8" s="133">
        <v>1.093944</v>
      </c>
      <c r="F8" s="134">
        <v>2888.0046400000001</v>
      </c>
    </row>
    <row r="9" spans="1:6" ht="18" customHeight="1" x14ac:dyDescent="0.25">
      <c r="A9" s="130">
        <v>1334</v>
      </c>
      <c r="B9" s="131" t="s">
        <v>250</v>
      </c>
      <c r="C9" s="132">
        <v>105.3</v>
      </c>
      <c r="D9" s="132">
        <v>105.248</v>
      </c>
      <c r="E9" s="133">
        <v>0.99950600000000001</v>
      </c>
      <c r="F9" s="134">
        <v>-5.1999999999999998E-2</v>
      </c>
    </row>
    <row r="10" spans="1:6" ht="18" customHeight="1" x14ac:dyDescent="0.25">
      <c r="A10" s="130">
        <v>1341</v>
      </c>
      <c r="B10" s="131" t="s">
        <v>251</v>
      </c>
      <c r="C10" s="132">
        <v>146.19999999999999</v>
      </c>
      <c r="D10" s="132">
        <v>136.47999999999999</v>
      </c>
      <c r="E10" s="133">
        <v>0.93351499999999998</v>
      </c>
      <c r="F10" s="134">
        <v>-9.7200000000000006</v>
      </c>
    </row>
    <row r="11" spans="1:6" ht="18" customHeight="1" x14ac:dyDescent="0.25">
      <c r="A11" s="130">
        <v>1343</v>
      </c>
      <c r="B11" s="131" t="s">
        <v>252</v>
      </c>
      <c r="C11" s="132">
        <v>100</v>
      </c>
      <c r="D11" s="132">
        <v>130.899</v>
      </c>
      <c r="E11" s="133">
        <v>1.3089900000000001</v>
      </c>
      <c r="F11" s="134">
        <v>30.899000000000001</v>
      </c>
    </row>
    <row r="12" spans="1:6" ht="18" customHeight="1" x14ac:dyDescent="0.25">
      <c r="A12" s="130">
        <v>1351</v>
      </c>
      <c r="B12" s="131" t="s">
        <v>253</v>
      </c>
      <c r="C12" s="132">
        <v>344.6</v>
      </c>
      <c r="D12" s="132">
        <v>344.65618000000001</v>
      </c>
      <c r="E12" s="133">
        <v>1.0001629999999999</v>
      </c>
      <c r="F12" s="134">
        <v>5.6180000000000001E-2</v>
      </c>
    </row>
    <row r="13" spans="1:6" ht="18" customHeight="1" x14ac:dyDescent="0.25">
      <c r="A13" s="130">
        <v>1353</v>
      </c>
      <c r="B13" s="131" t="s">
        <v>254</v>
      </c>
      <c r="C13" s="132">
        <v>231.4</v>
      </c>
      <c r="D13" s="132">
        <v>289.95</v>
      </c>
      <c r="E13" s="133">
        <v>1.2530250000000001</v>
      </c>
      <c r="F13" s="134">
        <v>58.55</v>
      </c>
    </row>
    <row r="14" spans="1:6" ht="18" customHeight="1" x14ac:dyDescent="0.25">
      <c r="A14" s="130">
        <v>1355</v>
      </c>
      <c r="B14" s="131" t="s">
        <v>255</v>
      </c>
      <c r="C14" s="132">
        <v>5671.2</v>
      </c>
      <c r="D14" s="132">
        <v>5671.1609500000004</v>
      </c>
      <c r="E14" s="133">
        <v>0.99999300000000002</v>
      </c>
      <c r="F14" s="134">
        <v>-3.9050000000000001E-2</v>
      </c>
    </row>
    <row r="15" spans="1:6" ht="18" customHeight="1" x14ac:dyDescent="0.25">
      <c r="A15" s="130">
        <v>1361</v>
      </c>
      <c r="B15" s="131" t="s">
        <v>8</v>
      </c>
      <c r="C15" s="132">
        <v>4374.7</v>
      </c>
      <c r="D15" s="132">
        <v>5639.1970000000001</v>
      </c>
      <c r="E15" s="133">
        <v>1.2890470000000001</v>
      </c>
      <c r="F15" s="134">
        <v>1264.4970000000001</v>
      </c>
    </row>
    <row r="16" spans="1:6" ht="18" customHeight="1" x14ac:dyDescent="0.25">
      <c r="A16" s="130">
        <v>1511</v>
      </c>
      <c r="B16" s="131" t="s">
        <v>256</v>
      </c>
      <c r="C16" s="132">
        <v>4100</v>
      </c>
      <c r="D16" s="132">
        <v>4902.4944500000001</v>
      </c>
      <c r="E16" s="133">
        <v>1.19573</v>
      </c>
      <c r="F16" s="134">
        <v>802.49445000000003</v>
      </c>
    </row>
    <row r="17" spans="1:6" ht="18" customHeight="1" x14ac:dyDescent="0.25">
      <c r="A17" s="598" t="s">
        <v>257</v>
      </c>
      <c r="B17" s="599"/>
      <c r="C17" s="135">
        <f>SUM(C3:C16)</f>
        <v>81504.799999999988</v>
      </c>
      <c r="D17" s="135">
        <f>SUM(D3:D16)</f>
        <v>92419.946860000011</v>
      </c>
      <c r="E17" s="136">
        <f>D17/C17</f>
        <v>1.133920295001031</v>
      </c>
      <c r="F17" s="137">
        <f>SUM(F3:F16)</f>
        <v>10915.146859999999</v>
      </c>
    </row>
    <row r="18" spans="1:6" ht="18" customHeight="1" x14ac:dyDescent="0.25">
      <c r="A18" s="603"/>
      <c r="B18" s="604"/>
      <c r="C18" s="138"/>
      <c r="D18" s="138"/>
      <c r="E18" s="139"/>
      <c r="F18" s="140"/>
    </row>
    <row r="19" spans="1:6" ht="18" customHeight="1" thickBot="1" x14ac:dyDescent="0.3"/>
    <row r="20" spans="1:6" ht="18" customHeight="1" thickBot="1" x14ac:dyDescent="0.3">
      <c r="A20" s="605" t="s">
        <v>529</v>
      </c>
      <c r="B20" s="606"/>
      <c r="C20" s="606"/>
      <c r="D20" s="606"/>
      <c r="E20" s="606"/>
      <c r="F20" s="607"/>
    </row>
    <row r="21" spans="1:6" ht="18" customHeight="1" x14ac:dyDescent="0.25">
      <c r="A21" s="122" t="s">
        <v>243</v>
      </c>
      <c r="B21" s="122" t="s">
        <v>224</v>
      </c>
      <c r="C21" s="141">
        <v>2013</v>
      </c>
      <c r="D21" s="141">
        <v>2014</v>
      </c>
      <c r="E21" s="141">
        <v>2015</v>
      </c>
      <c r="F21" s="141">
        <v>2016</v>
      </c>
    </row>
    <row r="22" spans="1:6" ht="18" customHeight="1" x14ac:dyDescent="0.25">
      <c r="A22" s="142">
        <v>1111</v>
      </c>
      <c r="B22" s="126" t="s">
        <v>274</v>
      </c>
      <c r="C22" s="127">
        <v>13860.15625</v>
      </c>
      <c r="D22" s="127">
        <v>14679.568450000001</v>
      </c>
      <c r="E22" s="127">
        <v>15463.46298</v>
      </c>
      <c r="F22" s="143">
        <v>17722.775460000001</v>
      </c>
    </row>
    <row r="23" spans="1:6" ht="18" customHeight="1" x14ac:dyDescent="0.25">
      <c r="A23" s="144">
        <v>1112</v>
      </c>
      <c r="B23" s="131" t="s">
        <v>275</v>
      </c>
      <c r="C23" s="132">
        <v>1404.71306</v>
      </c>
      <c r="D23" s="132">
        <v>418.06907000000001</v>
      </c>
      <c r="E23" s="132">
        <v>2002.12456</v>
      </c>
      <c r="F23" s="145">
        <v>1551.9149399999999</v>
      </c>
    </row>
    <row r="24" spans="1:6" ht="18" customHeight="1" x14ac:dyDescent="0.25">
      <c r="A24" s="144">
        <v>1113</v>
      </c>
      <c r="B24" s="131" t="s">
        <v>276</v>
      </c>
      <c r="C24" s="132">
        <v>1347.3152399999999</v>
      </c>
      <c r="D24" s="146">
        <v>1569.17605</v>
      </c>
      <c r="E24" s="132">
        <v>1719.1528000000001</v>
      </c>
      <c r="F24" s="145">
        <v>1776.7169100000001</v>
      </c>
    </row>
    <row r="25" spans="1:6" ht="18" customHeight="1" x14ac:dyDescent="0.25">
      <c r="A25" s="144">
        <v>1121</v>
      </c>
      <c r="B25" s="131" t="s">
        <v>273</v>
      </c>
      <c r="C25" s="132">
        <v>12985.710870000001</v>
      </c>
      <c r="D25" s="132">
        <v>15011.85483</v>
      </c>
      <c r="E25" s="132">
        <v>15966.45292</v>
      </c>
      <c r="F25" s="145">
        <v>18364.14933</v>
      </c>
    </row>
    <row r="26" spans="1:6" ht="18" customHeight="1" x14ac:dyDescent="0.25">
      <c r="A26" s="144">
        <v>1211</v>
      </c>
      <c r="B26" s="131" t="s">
        <v>277</v>
      </c>
      <c r="C26" s="132">
        <v>28132.724549999999</v>
      </c>
      <c r="D26" s="132">
        <v>29760.312999999998</v>
      </c>
      <c r="E26" s="132">
        <v>30490.835220000001</v>
      </c>
      <c r="F26" s="145">
        <v>33629.704640000004</v>
      </c>
    </row>
    <row r="27" spans="1:6" ht="18" customHeight="1" x14ac:dyDescent="0.25">
      <c r="A27" s="147"/>
      <c r="B27" s="148" t="s">
        <v>278</v>
      </c>
      <c r="C27" s="149">
        <f>C22+C23+C24+C25+C26</f>
        <v>57730.61997</v>
      </c>
      <c r="D27" s="149">
        <f>D22+D23+D24+D25+D26</f>
        <v>61438.981399999997</v>
      </c>
      <c r="E27" s="149">
        <f>E22+E23+E24+E25+E26</f>
        <v>65642.028480000008</v>
      </c>
      <c r="F27" s="150">
        <f>F22+F23+F24+F25+F26</f>
        <v>73045.261280000006</v>
      </c>
    </row>
    <row r="28" spans="1:6" ht="18" customHeight="1" x14ac:dyDescent="0.25">
      <c r="A28" s="144">
        <v>1122</v>
      </c>
      <c r="B28" s="131" t="s">
        <v>279</v>
      </c>
      <c r="C28" s="132">
        <v>3544.64</v>
      </c>
      <c r="D28" s="146">
        <v>2961.15</v>
      </c>
      <c r="E28" s="132">
        <v>1802.72</v>
      </c>
      <c r="F28" s="145">
        <v>2154.6</v>
      </c>
    </row>
    <row r="29" spans="1:6" ht="18" customHeight="1" x14ac:dyDescent="0.25">
      <c r="A29" s="144"/>
      <c r="B29" s="131" t="s">
        <v>280</v>
      </c>
      <c r="C29" s="132">
        <v>303.91200000000003</v>
      </c>
      <c r="D29" s="132">
        <v>242.20749999999998</v>
      </c>
      <c r="E29" s="132">
        <v>243.73700000000002</v>
      </c>
      <c r="F29" s="145">
        <v>267.37900000000002</v>
      </c>
    </row>
    <row r="30" spans="1:6" ht="18" customHeight="1" x14ac:dyDescent="0.25">
      <c r="A30" s="144">
        <v>1355</v>
      </c>
      <c r="B30" s="131" t="s">
        <v>281</v>
      </c>
      <c r="C30" s="132">
        <v>5091.45363</v>
      </c>
      <c r="D30" s="132">
        <v>4246.9348900000005</v>
      </c>
      <c r="E30" s="132">
        <v>4719.1844000000001</v>
      </c>
      <c r="F30" s="145">
        <v>5671.1609500000004</v>
      </c>
    </row>
    <row r="31" spans="1:6" ht="18" customHeight="1" x14ac:dyDescent="0.25">
      <c r="A31" s="144">
        <v>1361</v>
      </c>
      <c r="B31" s="131" t="s">
        <v>8</v>
      </c>
      <c r="C31" s="132">
        <v>4334.4319999999998</v>
      </c>
      <c r="D31" s="132">
        <v>5147.8819999999996</v>
      </c>
      <c r="E31" s="132">
        <v>6032.2550000000001</v>
      </c>
      <c r="F31" s="145">
        <v>5639.1970000000001</v>
      </c>
    </row>
    <row r="32" spans="1:6" ht="18" customHeight="1" x14ac:dyDescent="0.25">
      <c r="A32" s="144">
        <v>1511</v>
      </c>
      <c r="B32" s="131" t="s">
        <v>256</v>
      </c>
      <c r="C32" s="132">
        <v>4425.8386399999999</v>
      </c>
      <c r="D32" s="132">
        <v>4521.4754000000003</v>
      </c>
      <c r="E32" s="132">
        <v>4754.65913</v>
      </c>
      <c r="F32" s="145">
        <v>4902.4944500000001</v>
      </c>
    </row>
    <row r="33" spans="1:6" ht="18" customHeight="1" x14ac:dyDescent="0.25">
      <c r="A33" s="144"/>
      <c r="B33" s="131" t="s">
        <v>282</v>
      </c>
      <c r="C33" s="132">
        <v>608.67994999999996</v>
      </c>
      <c r="D33" s="132">
        <v>522.63649999999996</v>
      </c>
      <c r="E33" s="132">
        <v>594.36811</v>
      </c>
      <c r="F33" s="145">
        <v>739.85418000000004</v>
      </c>
    </row>
    <row r="34" spans="1:6" ht="18" customHeight="1" x14ac:dyDescent="0.25">
      <c r="A34" s="598" t="s">
        <v>257</v>
      </c>
      <c r="B34" s="599"/>
      <c r="C34" s="135">
        <f>SUM(C27:C33)</f>
        <v>76039.576190000007</v>
      </c>
      <c r="D34" s="135">
        <f>SUM(D27:D33)</f>
        <v>79081.267689999979</v>
      </c>
      <c r="E34" s="135">
        <f>SUM(E27:E33)</f>
        <v>83788.952120000002</v>
      </c>
      <c r="F34" s="151">
        <f>SUM(F27:F33)</f>
        <v>92419.946860000011</v>
      </c>
    </row>
    <row r="35" spans="1:6" ht="18" customHeight="1" x14ac:dyDescent="0.25"/>
    <row r="36" spans="1:6" ht="18" customHeight="1" x14ac:dyDescent="0.25">
      <c r="A36" s="600" t="s">
        <v>234</v>
      </c>
      <c r="B36" s="601"/>
      <c r="C36" s="601"/>
      <c r="D36" s="601"/>
      <c r="E36" s="601"/>
      <c r="F36" s="602"/>
    </row>
    <row r="37" spans="1:6" ht="18" customHeight="1" x14ac:dyDescent="0.25">
      <c r="A37" s="122" t="s">
        <v>243</v>
      </c>
      <c r="B37" s="122" t="s">
        <v>224</v>
      </c>
      <c r="C37" s="123" t="s">
        <v>227</v>
      </c>
      <c r="D37" s="122" t="s">
        <v>228</v>
      </c>
      <c r="E37" s="122" t="s">
        <v>244</v>
      </c>
      <c r="F37" s="124" t="s">
        <v>230</v>
      </c>
    </row>
    <row r="38" spans="1:6" ht="18" customHeight="1" x14ac:dyDescent="0.25">
      <c r="A38" s="125">
        <v>4111</v>
      </c>
      <c r="B38" s="126" t="s">
        <v>266</v>
      </c>
      <c r="C38" s="127">
        <v>150</v>
      </c>
      <c r="D38" s="127">
        <v>150</v>
      </c>
      <c r="E38" s="128">
        <v>1</v>
      </c>
      <c r="F38" s="129">
        <v>0</v>
      </c>
    </row>
    <row r="39" spans="1:6" ht="18" customHeight="1" x14ac:dyDescent="0.25">
      <c r="A39" s="130">
        <v>4112</v>
      </c>
      <c r="B39" s="131" t="s">
        <v>267</v>
      </c>
      <c r="C39" s="132">
        <v>17273.8</v>
      </c>
      <c r="D39" s="132">
        <v>17273.8</v>
      </c>
      <c r="E39" s="133">
        <v>1</v>
      </c>
      <c r="F39" s="134">
        <v>0</v>
      </c>
    </row>
    <row r="40" spans="1:6" ht="18" customHeight="1" x14ac:dyDescent="0.25">
      <c r="A40" s="130">
        <v>4116</v>
      </c>
      <c r="B40" s="131" t="s">
        <v>268</v>
      </c>
      <c r="C40" s="132">
        <v>6612.9</v>
      </c>
      <c r="D40" s="132">
        <v>6551.83583</v>
      </c>
      <c r="E40" s="133">
        <v>0.99076500000000001</v>
      </c>
      <c r="F40" s="134">
        <v>-61.064169999999997</v>
      </c>
    </row>
    <row r="41" spans="1:6" ht="18" customHeight="1" x14ac:dyDescent="0.25">
      <c r="A41" s="130">
        <v>4121</v>
      </c>
      <c r="B41" s="131" t="s">
        <v>28</v>
      </c>
      <c r="C41" s="132">
        <v>378</v>
      </c>
      <c r="D41" s="132">
        <v>377.99299999999999</v>
      </c>
      <c r="E41" s="133">
        <v>0.99998100000000001</v>
      </c>
      <c r="F41" s="134">
        <v>-7.0000000000000001E-3</v>
      </c>
    </row>
    <row r="42" spans="1:6" ht="18" customHeight="1" x14ac:dyDescent="0.25">
      <c r="A42" s="130">
        <v>4122</v>
      </c>
      <c r="B42" s="131" t="s">
        <v>29</v>
      </c>
      <c r="C42" s="132">
        <v>1343.6</v>
      </c>
      <c r="D42" s="132">
        <v>1343.54</v>
      </c>
      <c r="E42" s="133">
        <v>0.99995500000000004</v>
      </c>
      <c r="F42" s="134">
        <v>-0.06</v>
      </c>
    </row>
    <row r="43" spans="1:6" ht="18" customHeight="1" x14ac:dyDescent="0.25">
      <c r="A43" s="130">
        <v>4131</v>
      </c>
      <c r="B43" s="131" t="s">
        <v>269</v>
      </c>
      <c r="C43" s="132">
        <v>2202</v>
      </c>
      <c r="D43" s="132">
        <v>1846</v>
      </c>
      <c r="E43" s="133">
        <v>0.83832799999999996</v>
      </c>
      <c r="F43" s="134">
        <v>-356</v>
      </c>
    </row>
    <row r="44" spans="1:6" ht="18" customHeight="1" x14ac:dyDescent="0.25">
      <c r="A44" s="130">
        <v>4132</v>
      </c>
      <c r="B44" s="131" t="s">
        <v>31</v>
      </c>
      <c r="C44" s="132">
        <v>0</v>
      </c>
      <c r="D44" s="132">
        <v>3841.306</v>
      </c>
      <c r="E44" s="133">
        <v>0</v>
      </c>
      <c r="F44" s="134">
        <v>3841.306</v>
      </c>
    </row>
    <row r="45" spans="1:6" ht="18" customHeight="1" x14ac:dyDescent="0.25">
      <c r="A45" s="130">
        <v>4152</v>
      </c>
      <c r="B45" s="131" t="s">
        <v>270</v>
      </c>
      <c r="C45" s="132">
        <v>537.9</v>
      </c>
      <c r="D45" s="132">
        <v>537.9</v>
      </c>
      <c r="E45" s="133">
        <v>1</v>
      </c>
      <c r="F45" s="134">
        <v>0</v>
      </c>
    </row>
    <row r="46" spans="1:6" ht="18" customHeight="1" x14ac:dyDescent="0.25">
      <c r="A46" s="130">
        <v>4216</v>
      </c>
      <c r="B46" s="131" t="s">
        <v>271</v>
      </c>
      <c r="C46" s="132">
        <v>15121.3</v>
      </c>
      <c r="D46" s="132">
        <v>15121.204</v>
      </c>
      <c r="E46" s="133">
        <v>0.99999300000000002</v>
      </c>
      <c r="F46" s="134">
        <v>-9.6000000000000002E-2</v>
      </c>
    </row>
    <row r="47" spans="1:6" ht="18" customHeight="1" x14ac:dyDescent="0.25">
      <c r="A47" s="130">
        <v>4222</v>
      </c>
      <c r="B47" s="131" t="s">
        <v>33</v>
      </c>
      <c r="C47" s="132">
        <v>6180</v>
      </c>
      <c r="D47" s="132">
        <v>6180</v>
      </c>
      <c r="E47" s="133">
        <v>1</v>
      </c>
      <c r="F47" s="134">
        <v>0</v>
      </c>
    </row>
    <row r="48" spans="1:6" ht="18" customHeight="1" x14ac:dyDescent="0.25">
      <c r="A48" s="598" t="s">
        <v>272</v>
      </c>
      <c r="B48" s="599"/>
      <c r="C48" s="135">
        <f>SUM(C38:C47)</f>
        <v>49799.5</v>
      </c>
      <c r="D48" s="135">
        <f>SUM(D38:D47)</f>
        <v>53223.578829999999</v>
      </c>
      <c r="E48" s="136">
        <f>D48/C48</f>
        <v>1.0687572933463187</v>
      </c>
      <c r="F48" s="137">
        <f>SUM(F38:F47)</f>
        <v>3424.0788299999999</v>
      </c>
    </row>
    <row r="49" spans="1:6" ht="18" customHeight="1" x14ac:dyDescent="0.25"/>
    <row r="50" spans="1:6" ht="18" customHeight="1" x14ac:dyDescent="0.25"/>
    <row r="51" spans="1:6" ht="18" customHeight="1" x14ac:dyDescent="0.25"/>
    <row r="52" spans="1:6" ht="18" customHeight="1" x14ac:dyDescent="0.25">
      <c r="A52" s="600" t="s">
        <v>232</v>
      </c>
      <c r="B52" s="601"/>
      <c r="C52" s="601"/>
      <c r="D52" s="601"/>
      <c r="E52" s="601"/>
      <c r="F52" s="602"/>
    </row>
    <row r="53" spans="1:6" ht="18" customHeight="1" x14ac:dyDescent="0.25">
      <c r="A53" s="122" t="s">
        <v>243</v>
      </c>
      <c r="B53" s="122" t="s">
        <v>224</v>
      </c>
      <c r="C53" s="123" t="s">
        <v>227</v>
      </c>
      <c r="D53" s="122" t="s">
        <v>228</v>
      </c>
      <c r="E53" s="122" t="s">
        <v>244</v>
      </c>
      <c r="F53" s="124" t="s">
        <v>230</v>
      </c>
    </row>
    <row r="54" spans="1:6" ht="18" customHeight="1" x14ac:dyDescent="0.25">
      <c r="A54" s="125">
        <v>2111</v>
      </c>
      <c r="B54" s="126" t="s">
        <v>258</v>
      </c>
      <c r="C54" s="127">
        <v>6764.7</v>
      </c>
      <c r="D54" s="127">
        <v>6959.3628600000002</v>
      </c>
      <c r="E54" s="128">
        <v>1.0287759999999999</v>
      </c>
      <c r="F54" s="129">
        <v>194.66285999999999</v>
      </c>
    </row>
    <row r="55" spans="1:6" ht="18" customHeight="1" x14ac:dyDescent="0.25">
      <c r="A55" s="130">
        <v>2119</v>
      </c>
      <c r="B55" s="131" t="s">
        <v>11</v>
      </c>
      <c r="C55" s="132">
        <v>129.30000000000001</v>
      </c>
      <c r="D55" s="132">
        <v>135.29400000000001</v>
      </c>
      <c r="E55" s="133">
        <v>1.046357</v>
      </c>
      <c r="F55" s="134">
        <v>5.9939999999999998</v>
      </c>
    </row>
    <row r="56" spans="1:6" ht="18" customHeight="1" x14ac:dyDescent="0.25">
      <c r="A56" s="130">
        <v>2122</v>
      </c>
      <c r="B56" s="131" t="s">
        <v>259</v>
      </c>
      <c r="C56" s="132">
        <v>1144.5999999999999</v>
      </c>
      <c r="D56" s="132">
        <v>1063.501</v>
      </c>
      <c r="E56" s="133">
        <v>0.92914600000000003</v>
      </c>
      <c r="F56" s="134">
        <v>-81.099000000000004</v>
      </c>
    </row>
    <row r="57" spans="1:6" ht="18" customHeight="1" x14ac:dyDescent="0.25">
      <c r="A57" s="130">
        <v>2141</v>
      </c>
      <c r="B57" s="131" t="s">
        <v>14</v>
      </c>
      <c r="C57" s="132">
        <v>23.5</v>
      </c>
      <c r="D57" s="132">
        <v>7.7029100000000001</v>
      </c>
      <c r="E57" s="133">
        <v>0.32778299999999999</v>
      </c>
      <c r="F57" s="134">
        <v>-15.797090000000001</v>
      </c>
    </row>
    <row r="58" spans="1:6" ht="18" customHeight="1" x14ac:dyDescent="0.25">
      <c r="A58" s="130">
        <v>2212</v>
      </c>
      <c r="B58" s="131" t="s">
        <v>260</v>
      </c>
      <c r="C58" s="132">
        <v>0</v>
      </c>
      <c r="D58" s="132">
        <v>0.91322000000000003</v>
      </c>
      <c r="E58" s="133">
        <v>0</v>
      </c>
      <c r="F58" s="134">
        <v>0.91322000000000003</v>
      </c>
    </row>
    <row r="59" spans="1:6" ht="18" customHeight="1" x14ac:dyDescent="0.25">
      <c r="A59" s="130">
        <v>2229</v>
      </c>
      <c r="B59" s="131" t="s">
        <v>261</v>
      </c>
      <c r="C59" s="132">
        <v>662.2</v>
      </c>
      <c r="D59" s="132">
        <v>898.77209000000005</v>
      </c>
      <c r="E59" s="133">
        <v>1.357251</v>
      </c>
      <c r="F59" s="134">
        <v>236.57209</v>
      </c>
    </row>
    <row r="60" spans="1:6" ht="18" customHeight="1" x14ac:dyDescent="0.25">
      <c r="A60" s="130">
        <v>2321</v>
      </c>
      <c r="B60" s="131" t="s">
        <v>19</v>
      </c>
      <c r="C60" s="132">
        <v>149.30000000000001</v>
      </c>
      <c r="D60" s="132">
        <v>38.280999999999999</v>
      </c>
      <c r="E60" s="133">
        <v>0.25640299999999999</v>
      </c>
      <c r="F60" s="134">
        <v>-111.01900000000001</v>
      </c>
    </row>
    <row r="61" spans="1:6" ht="18" customHeight="1" x14ac:dyDescent="0.25">
      <c r="A61" s="130">
        <v>2322</v>
      </c>
      <c r="B61" s="131" t="s">
        <v>20</v>
      </c>
      <c r="C61" s="132">
        <v>1535</v>
      </c>
      <c r="D61" s="132">
        <v>1520</v>
      </c>
      <c r="E61" s="133">
        <v>0.990228</v>
      </c>
      <c r="F61" s="134">
        <v>-15</v>
      </c>
    </row>
    <row r="62" spans="1:6" ht="18" customHeight="1" x14ac:dyDescent="0.25">
      <c r="A62" s="130">
        <v>2328</v>
      </c>
      <c r="B62" s="131" t="s">
        <v>21</v>
      </c>
      <c r="C62" s="132">
        <v>217</v>
      </c>
      <c r="D62" s="132">
        <v>205.73699999999999</v>
      </c>
      <c r="E62" s="133">
        <v>0.94809600000000005</v>
      </c>
      <c r="F62" s="134">
        <v>-11.263</v>
      </c>
    </row>
    <row r="63" spans="1:6" ht="18" customHeight="1" x14ac:dyDescent="0.25">
      <c r="A63" s="130">
        <v>2343</v>
      </c>
      <c r="B63" s="131" t="s">
        <v>262</v>
      </c>
      <c r="C63" s="132">
        <v>209.1</v>
      </c>
      <c r="D63" s="132">
        <v>209.06299999999999</v>
      </c>
      <c r="E63" s="133">
        <v>0.99982300000000002</v>
      </c>
      <c r="F63" s="134">
        <v>-3.6999999999999998E-2</v>
      </c>
    </row>
    <row r="64" spans="1:6" ht="18" customHeight="1" x14ac:dyDescent="0.25">
      <c r="A64" s="130">
        <v>2460</v>
      </c>
      <c r="B64" s="131" t="s">
        <v>263</v>
      </c>
      <c r="C64" s="132">
        <v>1.6</v>
      </c>
      <c r="D64" s="132">
        <v>2.04</v>
      </c>
      <c r="E64" s="133">
        <v>1.2749999999999999</v>
      </c>
      <c r="F64" s="134">
        <v>0.44</v>
      </c>
    </row>
    <row r="65" spans="1:6" ht="18" customHeight="1" x14ac:dyDescent="0.25">
      <c r="A65" s="598" t="s">
        <v>264</v>
      </c>
      <c r="B65" s="599"/>
      <c r="C65" s="135">
        <f>SUM(C54:C64)</f>
        <v>10836.300000000001</v>
      </c>
      <c r="D65" s="135">
        <f>SUM(D54:D64)</f>
        <v>11040.667080000001</v>
      </c>
      <c r="E65" s="136">
        <f>D65/C65</f>
        <v>1.0188594889399518</v>
      </c>
      <c r="F65" s="137">
        <f>SUM(F54:F64)</f>
        <v>204.36707999999999</v>
      </c>
    </row>
    <row r="66" spans="1:6" ht="18" customHeight="1" x14ac:dyDescent="0.25"/>
    <row r="67" spans="1:6" ht="18" customHeight="1" x14ac:dyDescent="0.25">
      <c r="A67" s="600" t="s">
        <v>233</v>
      </c>
      <c r="B67" s="601"/>
      <c r="C67" s="601"/>
      <c r="D67" s="601"/>
      <c r="E67" s="601"/>
      <c r="F67" s="602"/>
    </row>
    <row r="68" spans="1:6" ht="18" customHeight="1" x14ac:dyDescent="0.25">
      <c r="A68" s="569" t="s">
        <v>243</v>
      </c>
      <c r="B68" s="569" t="s">
        <v>224</v>
      </c>
      <c r="C68" s="570" t="s">
        <v>227</v>
      </c>
      <c r="D68" s="569" t="s">
        <v>228</v>
      </c>
      <c r="E68" s="569" t="s">
        <v>244</v>
      </c>
      <c r="F68" s="571" t="s">
        <v>230</v>
      </c>
    </row>
    <row r="69" spans="1:6" ht="18" customHeight="1" x14ac:dyDescent="0.25">
      <c r="A69" s="125">
        <v>3111</v>
      </c>
      <c r="B69" s="126" t="s">
        <v>25</v>
      </c>
      <c r="C69" s="127">
        <v>472.4</v>
      </c>
      <c r="D69" s="127">
        <v>536.51989000000003</v>
      </c>
      <c r="E69" s="152">
        <v>1.135732</v>
      </c>
      <c r="F69" s="129">
        <v>64.119889999999998</v>
      </c>
    </row>
    <row r="70" spans="1:6" ht="18" customHeight="1" x14ac:dyDescent="0.25">
      <c r="A70" s="598" t="s">
        <v>265</v>
      </c>
      <c r="B70" s="599"/>
      <c r="C70" s="135">
        <f>SUM(C69)</f>
        <v>472.4</v>
      </c>
      <c r="D70" s="135">
        <f>SUM(D69)</f>
        <v>536.51989000000003</v>
      </c>
      <c r="E70" s="153">
        <f>D70/C70</f>
        <v>1.135732197290432</v>
      </c>
      <c r="F70" s="137">
        <f>SUM(F69)</f>
        <v>64.119889999999998</v>
      </c>
    </row>
    <row r="71" spans="1:6" ht="18" customHeight="1" x14ac:dyDescent="0.25"/>
    <row r="72" spans="1:6" ht="18" customHeight="1" x14ac:dyDescent="0.25"/>
    <row r="73" spans="1:6" ht="18" customHeight="1" x14ac:dyDescent="0.25"/>
    <row r="74" spans="1:6" ht="18" customHeight="1" x14ac:dyDescent="0.25"/>
    <row r="75" spans="1:6" ht="18" customHeight="1" x14ac:dyDescent="0.25"/>
    <row r="76" spans="1:6" ht="18" customHeight="1" x14ac:dyDescent="0.25"/>
    <row r="77" spans="1:6" ht="18" customHeight="1" x14ac:dyDescent="0.25"/>
    <row r="78" spans="1:6" ht="18" customHeight="1" x14ac:dyDescent="0.25"/>
    <row r="79" spans="1:6" ht="18" customHeight="1" x14ac:dyDescent="0.25"/>
    <row r="80" spans="1:6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</sheetData>
  <mergeCells count="11">
    <mergeCell ref="A65:B65"/>
    <mergeCell ref="A70:B70"/>
    <mergeCell ref="A1:F1"/>
    <mergeCell ref="A36:F36"/>
    <mergeCell ref="A52:F52"/>
    <mergeCell ref="A67:F67"/>
    <mergeCell ref="A48:B48"/>
    <mergeCell ref="A34:B34"/>
    <mergeCell ref="A18:B18"/>
    <mergeCell ref="A20:F20"/>
    <mergeCell ref="A17:B17"/>
  </mergeCells>
  <pageMargins left="0.7" right="0.7" top="0.78740157499999996" bottom="0.78740157499999996" header="0.3" footer="0.3"/>
  <pageSetup paperSize="9" scale="86" fitToHeight="0" orientation="portrait" r:id="rId1"/>
  <ignoredErrors>
    <ignoredError sqref="E17 E48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workbookViewId="0">
      <selection activeCell="C181" sqref="C181"/>
    </sheetView>
  </sheetViews>
  <sheetFormatPr defaultColWidth="10.125" defaultRowHeight="12.75" x14ac:dyDescent="0.2"/>
  <cols>
    <col min="1" max="1" width="3.75" style="70" customWidth="1"/>
    <col min="2" max="2" width="5.125" style="70" customWidth="1"/>
    <col min="3" max="3" width="36.75" style="70" customWidth="1"/>
    <col min="4" max="4" width="16.125" style="70" customWidth="1"/>
    <col min="5" max="5" width="16.125" style="70" bestFit="1" customWidth="1"/>
    <col min="6" max="6" width="14.375" style="73" customWidth="1"/>
    <col min="7" max="7" width="13.5" style="70" customWidth="1"/>
    <col min="8" max="8" width="12.875" style="73" bestFit="1" customWidth="1"/>
    <col min="9" max="10" width="10.125" style="73"/>
    <col min="11" max="16384" width="10.125" style="70"/>
  </cols>
  <sheetData>
    <row r="1" spans="1:10" ht="21.95" customHeight="1" x14ac:dyDescent="0.25">
      <c r="A1" s="702" t="s">
        <v>611</v>
      </c>
      <c r="B1" s="702"/>
      <c r="C1" s="702"/>
      <c r="D1" s="702"/>
      <c r="E1" s="702"/>
      <c r="F1" s="702"/>
    </row>
    <row r="2" spans="1:10" ht="14.25" x14ac:dyDescent="0.2">
      <c r="A2" s="690" t="s">
        <v>487</v>
      </c>
      <c r="B2" s="691"/>
      <c r="C2" s="691"/>
      <c r="D2" s="691"/>
      <c r="E2" s="691"/>
      <c r="F2" s="692"/>
      <c r="G2" s="71"/>
      <c r="J2" s="70"/>
    </row>
    <row r="3" spans="1:10" ht="14.25" x14ac:dyDescent="0.2">
      <c r="A3" s="99" t="s">
        <v>485</v>
      </c>
      <c r="B3" s="93"/>
      <c r="C3" s="93"/>
      <c r="D3" s="94" t="s">
        <v>583</v>
      </c>
      <c r="E3" s="94" t="s">
        <v>584</v>
      </c>
      <c r="F3" s="95" t="s">
        <v>244</v>
      </c>
      <c r="G3" s="71"/>
      <c r="J3" s="70"/>
    </row>
    <row r="4" spans="1:10" ht="14.25" x14ac:dyDescent="0.2">
      <c r="A4" s="703" t="s">
        <v>612</v>
      </c>
      <c r="B4" s="704"/>
      <c r="C4" s="705"/>
      <c r="D4" s="312"/>
      <c r="E4" s="312"/>
      <c r="F4" s="313"/>
      <c r="G4" s="71"/>
      <c r="H4" s="79"/>
      <c r="I4" s="79"/>
      <c r="J4" s="70"/>
    </row>
    <row r="5" spans="1:10" ht="14.25" x14ac:dyDescent="0.2">
      <c r="A5" s="308">
        <v>501</v>
      </c>
      <c r="B5" s="309">
        <v>102</v>
      </c>
      <c r="C5" s="308" t="s">
        <v>587</v>
      </c>
      <c r="D5" s="310">
        <v>10000</v>
      </c>
      <c r="E5" s="310">
        <v>9960.5300000000007</v>
      </c>
      <c r="F5" s="311">
        <f t="shared" ref="F5:F14" si="0">E5/D5</f>
        <v>0.99605300000000008</v>
      </c>
      <c r="G5" s="71"/>
      <c r="H5" s="79"/>
      <c r="I5" s="79"/>
      <c r="J5" s="70"/>
    </row>
    <row r="6" spans="1:10" ht="14.25" x14ac:dyDescent="0.2">
      <c r="A6" s="308">
        <v>502</v>
      </c>
      <c r="B6" s="309">
        <v>101</v>
      </c>
      <c r="C6" s="308" t="s">
        <v>589</v>
      </c>
      <c r="D6" s="310">
        <v>10000</v>
      </c>
      <c r="E6" s="310">
        <v>9214.0300000000007</v>
      </c>
      <c r="F6" s="311">
        <f t="shared" si="0"/>
        <v>0.92140300000000008</v>
      </c>
      <c r="G6" s="72"/>
      <c r="H6" s="79"/>
      <c r="I6" s="79"/>
      <c r="J6" s="70"/>
    </row>
    <row r="7" spans="1:10" ht="14.25" x14ac:dyDescent="0.2">
      <c r="A7" s="308">
        <v>502</v>
      </c>
      <c r="B7" s="309">
        <v>102</v>
      </c>
      <c r="C7" s="308" t="s">
        <v>590</v>
      </c>
      <c r="D7" s="310">
        <v>1000</v>
      </c>
      <c r="E7" s="310">
        <v>1262.7</v>
      </c>
      <c r="F7" s="311">
        <f t="shared" si="0"/>
        <v>1.2627000000000002</v>
      </c>
      <c r="G7" s="80"/>
      <c r="H7" s="81"/>
      <c r="I7" s="79"/>
      <c r="J7" s="70"/>
    </row>
    <row r="8" spans="1:10" ht="14.25" x14ac:dyDescent="0.2">
      <c r="A8" s="308">
        <v>511</v>
      </c>
      <c r="B8" s="309">
        <v>100</v>
      </c>
      <c r="C8" s="308" t="s">
        <v>100</v>
      </c>
      <c r="D8" s="310">
        <v>2800000</v>
      </c>
      <c r="E8" s="310">
        <v>2233046.58</v>
      </c>
      <c r="F8" s="311">
        <f t="shared" si="0"/>
        <v>0.79751663571428577</v>
      </c>
      <c r="G8" s="71"/>
      <c r="H8" s="79"/>
      <c r="I8" s="79"/>
      <c r="J8" s="70"/>
    </row>
    <row r="9" spans="1:10" ht="14.25" x14ac:dyDescent="0.2">
      <c r="A9" s="308">
        <v>518</v>
      </c>
      <c r="B9" s="309">
        <v>105</v>
      </c>
      <c r="C9" s="308" t="s">
        <v>594</v>
      </c>
      <c r="D9" s="310">
        <v>100000</v>
      </c>
      <c r="E9" s="310">
        <v>27049</v>
      </c>
      <c r="F9" s="311">
        <f t="shared" si="0"/>
        <v>0.27049000000000001</v>
      </c>
      <c r="G9" s="72"/>
      <c r="H9" s="79"/>
      <c r="I9" s="79"/>
      <c r="J9" s="70"/>
    </row>
    <row r="10" spans="1:10" ht="14.25" x14ac:dyDescent="0.2">
      <c r="A10" s="308">
        <v>518</v>
      </c>
      <c r="B10" s="309">
        <v>109</v>
      </c>
      <c r="C10" s="308" t="s">
        <v>595</v>
      </c>
      <c r="D10" s="310">
        <v>500000</v>
      </c>
      <c r="E10" s="310">
        <f>472172.06+2209+18127</f>
        <v>492508.06</v>
      </c>
      <c r="F10" s="311">
        <f t="shared" si="0"/>
        <v>0.98501612000000005</v>
      </c>
      <c r="G10" s="71"/>
      <c r="H10" s="81"/>
      <c r="I10" s="79"/>
      <c r="J10" s="70"/>
    </row>
    <row r="11" spans="1:10" ht="14.25" x14ac:dyDescent="0.2">
      <c r="A11" s="308">
        <v>549</v>
      </c>
      <c r="B11" s="309">
        <v>100</v>
      </c>
      <c r="C11" s="308" t="s">
        <v>605</v>
      </c>
      <c r="D11" s="310">
        <v>2000</v>
      </c>
      <c r="E11" s="310">
        <v>1200</v>
      </c>
      <c r="F11" s="311">
        <f t="shared" si="0"/>
        <v>0.6</v>
      </c>
      <c r="G11" s="72"/>
      <c r="H11" s="79"/>
      <c r="I11" s="79"/>
    </row>
    <row r="12" spans="1:10" ht="14.25" x14ac:dyDescent="0.2">
      <c r="A12" s="308">
        <v>562</v>
      </c>
      <c r="B12" s="309">
        <v>100</v>
      </c>
      <c r="C12" s="308" t="s">
        <v>613</v>
      </c>
      <c r="D12" s="310">
        <v>36000</v>
      </c>
      <c r="E12" s="310">
        <v>15559.28</v>
      </c>
      <c r="F12" s="311">
        <f t="shared" si="0"/>
        <v>0.43220222222222227</v>
      </c>
      <c r="G12" s="72"/>
      <c r="H12" s="79"/>
      <c r="I12" s="79"/>
    </row>
    <row r="13" spans="1:10" ht="14.25" x14ac:dyDescent="0.2">
      <c r="A13" s="308">
        <v>549</v>
      </c>
      <c r="B13" s="309">
        <v>101</v>
      </c>
      <c r="C13" s="308" t="s">
        <v>614</v>
      </c>
      <c r="D13" s="310">
        <v>91000</v>
      </c>
      <c r="E13" s="310">
        <v>89329.600000000006</v>
      </c>
      <c r="F13" s="311">
        <f t="shared" si="0"/>
        <v>0.98164395604395616</v>
      </c>
      <c r="G13" s="72"/>
      <c r="H13" s="79"/>
      <c r="I13" s="79"/>
    </row>
    <row r="14" spans="1:10" ht="15" thickBot="1" x14ac:dyDescent="0.25">
      <c r="A14" s="100" t="s">
        <v>339</v>
      </c>
      <c r="B14" s="100"/>
      <c r="C14" s="96"/>
      <c r="D14" s="110">
        <f>SUM(D5:D13)</f>
        <v>3550000</v>
      </c>
      <c r="E14" s="110">
        <f>SUM(E5:E13)</f>
        <v>2879129.78</v>
      </c>
      <c r="F14" s="101">
        <f t="shared" si="0"/>
        <v>0.81102247323943655</v>
      </c>
      <c r="G14" s="72"/>
      <c r="H14" s="79"/>
      <c r="I14" s="79"/>
    </row>
    <row r="15" spans="1:10" ht="15" thickTop="1" x14ac:dyDescent="0.2">
      <c r="A15" s="687" t="s">
        <v>615</v>
      </c>
      <c r="B15" s="688"/>
      <c r="C15" s="689"/>
      <c r="D15" s="314"/>
      <c r="E15" s="314"/>
      <c r="F15" s="314"/>
      <c r="G15" s="72"/>
      <c r="H15" s="79"/>
      <c r="I15" s="79"/>
    </row>
    <row r="16" spans="1:10" s="73" customFormat="1" ht="14.25" x14ac:dyDescent="0.2">
      <c r="A16" s="308">
        <v>501</v>
      </c>
      <c r="B16" s="309">
        <v>102</v>
      </c>
      <c r="C16" s="308" t="s">
        <v>587</v>
      </c>
      <c r="D16" s="310">
        <v>10000</v>
      </c>
      <c r="E16" s="315">
        <v>9610.73</v>
      </c>
      <c r="F16" s="311">
        <f t="shared" ref="F16:F23" si="1">E16/D16</f>
        <v>0.96107299999999996</v>
      </c>
      <c r="G16" s="72"/>
      <c r="H16" s="81"/>
      <c r="I16" s="79"/>
    </row>
    <row r="17" spans="1:9" s="73" customFormat="1" ht="14.25" x14ac:dyDescent="0.2">
      <c r="A17" s="308">
        <v>502</v>
      </c>
      <c r="B17" s="309">
        <v>101</v>
      </c>
      <c r="C17" s="308" t="s">
        <v>589</v>
      </c>
      <c r="D17" s="310">
        <v>5000</v>
      </c>
      <c r="E17" s="310">
        <v>272.60000000000002</v>
      </c>
      <c r="F17" s="311">
        <f t="shared" si="1"/>
        <v>5.4520000000000006E-2</v>
      </c>
      <c r="G17" s="72"/>
      <c r="H17" s="81"/>
      <c r="I17" s="79"/>
    </row>
    <row r="18" spans="1:9" s="73" customFormat="1" ht="14.25" x14ac:dyDescent="0.2">
      <c r="A18" s="308">
        <v>502</v>
      </c>
      <c r="B18" s="309">
        <v>102</v>
      </c>
      <c r="C18" s="308" t="s">
        <v>590</v>
      </c>
      <c r="D18" s="310">
        <v>20000</v>
      </c>
      <c r="E18" s="310">
        <f>1047.55+2303</f>
        <v>3350.55</v>
      </c>
      <c r="F18" s="311">
        <f t="shared" si="1"/>
        <v>0.1675275</v>
      </c>
      <c r="G18" s="72"/>
      <c r="H18" s="79"/>
      <c r="I18" s="79"/>
    </row>
    <row r="19" spans="1:9" s="73" customFormat="1" ht="14.25" x14ac:dyDescent="0.2">
      <c r="A19" s="308">
        <v>511</v>
      </c>
      <c r="B19" s="309">
        <v>100</v>
      </c>
      <c r="C19" s="308" t="s">
        <v>100</v>
      </c>
      <c r="D19" s="310">
        <v>800000</v>
      </c>
      <c r="E19" s="310">
        <v>669603.35</v>
      </c>
      <c r="F19" s="311">
        <f t="shared" si="1"/>
        <v>0.83700418749999994</v>
      </c>
      <c r="G19" s="71"/>
      <c r="H19" s="79"/>
      <c r="I19" s="79"/>
    </row>
    <row r="20" spans="1:9" s="73" customFormat="1" ht="14.25" x14ac:dyDescent="0.2">
      <c r="A20" s="308">
        <v>518</v>
      </c>
      <c r="B20" s="309">
        <v>105</v>
      </c>
      <c r="C20" s="308" t="s">
        <v>594</v>
      </c>
      <c r="D20" s="310">
        <v>50000</v>
      </c>
      <c r="E20" s="310">
        <v>20901.5</v>
      </c>
      <c r="F20" s="311">
        <f t="shared" si="1"/>
        <v>0.41803000000000001</v>
      </c>
      <c r="G20" s="72"/>
      <c r="H20" s="79"/>
      <c r="I20" s="79"/>
    </row>
    <row r="21" spans="1:9" s="73" customFormat="1" ht="14.25" x14ac:dyDescent="0.2">
      <c r="A21" s="308">
        <v>518</v>
      </c>
      <c r="B21" s="309">
        <v>109</v>
      </c>
      <c r="C21" s="308" t="s">
        <v>595</v>
      </c>
      <c r="D21" s="310">
        <v>100000</v>
      </c>
      <c r="E21" s="310">
        <f>87098.84+12109.68+148</f>
        <v>99356.51999999999</v>
      </c>
      <c r="F21" s="311">
        <f t="shared" si="1"/>
        <v>0.99356519999999993</v>
      </c>
      <c r="G21" s="71"/>
    </row>
    <row r="22" spans="1:9" s="73" customFormat="1" ht="14.25" x14ac:dyDescent="0.2">
      <c r="A22" s="308">
        <v>549</v>
      </c>
      <c r="B22" s="309">
        <v>101</v>
      </c>
      <c r="C22" s="308" t="s">
        <v>614</v>
      </c>
      <c r="D22" s="310">
        <v>70000</v>
      </c>
      <c r="E22" s="310">
        <v>26336.6</v>
      </c>
      <c r="F22" s="311">
        <f t="shared" si="1"/>
        <v>0.37623714285714283</v>
      </c>
      <c r="G22" s="72"/>
    </row>
    <row r="23" spans="1:9" ht="15" thickBot="1" x14ac:dyDescent="0.25">
      <c r="A23" s="100" t="s">
        <v>339</v>
      </c>
      <c r="B23" s="100"/>
      <c r="C23" s="100"/>
      <c r="D23" s="110">
        <f>SUM(D16:D22)</f>
        <v>1055000</v>
      </c>
      <c r="E23" s="110">
        <f>SUM(E16:E22)</f>
        <v>829431.85</v>
      </c>
      <c r="F23" s="101">
        <f t="shared" si="1"/>
        <v>0.78619132701421801</v>
      </c>
      <c r="G23" s="72"/>
    </row>
    <row r="24" spans="1:9" ht="15" thickTop="1" x14ac:dyDescent="0.2">
      <c r="A24" s="706" t="s">
        <v>616</v>
      </c>
      <c r="B24" s="707"/>
      <c r="C24" s="708"/>
      <c r="D24" s="347"/>
      <c r="E24" s="347"/>
      <c r="F24" s="348"/>
      <c r="G24" s="72"/>
    </row>
    <row r="25" spans="1:9" ht="14.25" x14ac:dyDescent="0.2">
      <c r="A25" s="316">
        <v>501</v>
      </c>
      <c r="B25" s="316">
        <v>102</v>
      </c>
      <c r="C25" s="316" t="s">
        <v>587</v>
      </c>
      <c r="D25" s="317">
        <v>30000</v>
      </c>
      <c r="E25" s="317">
        <v>29770.400000000001</v>
      </c>
      <c r="F25" s="318">
        <f>E25/D25</f>
        <v>0.99234666666666671</v>
      </c>
      <c r="G25" s="72"/>
    </row>
    <row r="26" spans="1:9" ht="14.25" x14ac:dyDescent="0.2">
      <c r="A26" s="316">
        <v>502</v>
      </c>
      <c r="B26" s="316">
        <v>101</v>
      </c>
      <c r="C26" s="316" t="s">
        <v>589</v>
      </c>
      <c r="D26" s="319">
        <v>150000</v>
      </c>
      <c r="E26" s="319">
        <v>0</v>
      </c>
      <c r="F26" s="320">
        <f>E26/D26</f>
        <v>0</v>
      </c>
      <c r="G26" s="72"/>
      <c r="H26" s="78"/>
    </row>
    <row r="27" spans="1:9" ht="14.25" x14ac:dyDescent="0.2">
      <c r="A27" s="316">
        <v>502</v>
      </c>
      <c r="B27" s="316">
        <v>102</v>
      </c>
      <c r="C27" s="316" t="s">
        <v>590</v>
      </c>
      <c r="D27" s="319">
        <v>30000</v>
      </c>
      <c r="E27" s="319">
        <v>11075.69</v>
      </c>
      <c r="F27" s="320">
        <f t="shared" ref="F27:F40" si="2">E27/D27</f>
        <v>0.36918966666666669</v>
      </c>
      <c r="G27" s="72"/>
    </row>
    <row r="28" spans="1:9" ht="14.25" x14ac:dyDescent="0.2">
      <c r="A28" s="316">
        <v>502</v>
      </c>
      <c r="B28" s="316">
        <v>103</v>
      </c>
      <c r="C28" s="316" t="s">
        <v>617</v>
      </c>
      <c r="D28" s="319">
        <v>250000</v>
      </c>
      <c r="E28" s="319">
        <v>9809.25</v>
      </c>
      <c r="F28" s="320">
        <f t="shared" si="2"/>
        <v>3.9237000000000001E-2</v>
      </c>
      <c r="G28" s="72"/>
    </row>
    <row r="29" spans="1:9" ht="14.25" x14ac:dyDescent="0.2">
      <c r="A29" s="316">
        <v>511</v>
      </c>
      <c r="B29" s="316">
        <v>100</v>
      </c>
      <c r="C29" s="316" t="s">
        <v>100</v>
      </c>
      <c r="D29" s="319">
        <v>100000</v>
      </c>
      <c r="E29" s="319">
        <v>42240.89</v>
      </c>
      <c r="F29" s="320">
        <f t="shared" si="2"/>
        <v>0.42240889999999998</v>
      </c>
      <c r="G29" s="72"/>
    </row>
    <row r="30" spans="1:9" ht="14.25" x14ac:dyDescent="0.2">
      <c r="A30" s="316">
        <v>518</v>
      </c>
      <c r="B30" s="316">
        <v>105</v>
      </c>
      <c r="C30" s="316" t="s">
        <v>594</v>
      </c>
      <c r="D30" s="319">
        <v>20000</v>
      </c>
      <c r="E30" s="319">
        <v>20112.400000000001</v>
      </c>
      <c r="F30" s="320">
        <f t="shared" si="2"/>
        <v>1.0056200000000002</v>
      </c>
      <c r="G30" s="72"/>
    </row>
    <row r="31" spans="1:9" ht="14.25" x14ac:dyDescent="0.2">
      <c r="A31" s="316">
        <v>518</v>
      </c>
      <c r="B31" s="316">
        <v>109</v>
      </c>
      <c r="C31" s="316" t="s">
        <v>595</v>
      </c>
      <c r="D31" s="319">
        <v>33000</v>
      </c>
      <c r="E31" s="319">
        <v>44467.27</v>
      </c>
      <c r="F31" s="320">
        <f t="shared" si="2"/>
        <v>1.3474930303030301</v>
      </c>
      <c r="G31" s="72"/>
    </row>
    <row r="32" spans="1:9" ht="14.25" x14ac:dyDescent="0.2">
      <c r="A32" s="316">
        <v>521</v>
      </c>
      <c r="B32" s="316">
        <v>100</v>
      </c>
      <c r="C32" s="316" t="s">
        <v>596</v>
      </c>
      <c r="D32" s="319">
        <v>150000</v>
      </c>
      <c r="E32" s="319">
        <v>71019.5</v>
      </c>
      <c r="F32" s="320">
        <f t="shared" si="2"/>
        <v>0.47346333333333335</v>
      </c>
      <c r="G32" s="72"/>
      <c r="H32" s="78"/>
    </row>
    <row r="33" spans="1:8" ht="14.25" x14ac:dyDescent="0.2">
      <c r="A33" s="316">
        <v>524</v>
      </c>
      <c r="B33" s="316">
        <v>100</v>
      </c>
      <c r="C33" s="316" t="s">
        <v>597</v>
      </c>
      <c r="D33" s="319">
        <v>37000</v>
      </c>
      <c r="E33" s="319">
        <v>16648.5</v>
      </c>
      <c r="F33" s="320">
        <f t="shared" si="2"/>
        <v>0.44995945945945948</v>
      </c>
      <c r="G33" s="72"/>
      <c r="H33" s="78"/>
    </row>
    <row r="34" spans="1:8" ht="14.25" x14ac:dyDescent="0.2">
      <c r="A34" s="316">
        <v>524</v>
      </c>
      <c r="B34" s="316">
        <v>110</v>
      </c>
      <c r="C34" s="316" t="s">
        <v>598</v>
      </c>
      <c r="D34" s="319">
        <v>14000</v>
      </c>
      <c r="E34" s="319">
        <v>5993.4</v>
      </c>
      <c r="F34" s="320">
        <f t="shared" si="2"/>
        <v>0.42809999999999998</v>
      </c>
      <c r="G34" s="72"/>
      <c r="H34" s="78"/>
    </row>
    <row r="35" spans="1:8" ht="14.25" x14ac:dyDescent="0.2">
      <c r="A35" s="316">
        <v>528</v>
      </c>
      <c r="B35" s="316">
        <v>110</v>
      </c>
      <c r="C35" s="316" t="s">
        <v>600</v>
      </c>
      <c r="D35" s="319">
        <v>3000</v>
      </c>
      <c r="E35" s="319">
        <v>0</v>
      </c>
      <c r="F35" s="320">
        <f t="shared" si="2"/>
        <v>0</v>
      </c>
      <c r="G35" s="72"/>
      <c r="H35" s="78"/>
    </row>
    <row r="36" spans="1:8" ht="14.25" x14ac:dyDescent="0.2">
      <c r="A36" s="316">
        <v>549</v>
      </c>
      <c r="B36" s="316">
        <v>100</v>
      </c>
      <c r="C36" s="316" t="s">
        <v>618</v>
      </c>
      <c r="D36" s="319">
        <v>2000</v>
      </c>
      <c r="E36" s="319">
        <v>195</v>
      </c>
      <c r="F36" s="320">
        <f t="shared" si="2"/>
        <v>9.7500000000000003E-2</v>
      </c>
      <c r="G36" s="72"/>
      <c r="H36" s="78"/>
    </row>
    <row r="37" spans="1:8" ht="14.25" x14ac:dyDescent="0.2">
      <c r="A37" s="316">
        <v>549</v>
      </c>
      <c r="B37" s="316">
        <v>101</v>
      </c>
      <c r="C37" s="316" t="s">
        <v>619</v>
      </c>
      <c r="D37" s="319">
        <v>17000</v>
      </c>
      <c r="E37" s="319">
        <v>16273</v>
      </c>
      <c r="F37" s="320">
        <f t="shared" si="2"/>
        <v>0.95723529411764707</v>
      </c>
      <c r="G37" s="72"/>
      <c r="H37" s="78"/>
    </row>
    <row r="38" spans="1:8" ht="14.25" x14ac:dyDescent="0.2">
      <c r="A38" s="316">
        <v>558</v>
      </c>
      <c r="B38" s="316">
        <v>100</v>
      </c>
      <c r="C38" s="316" t="s">
        <v>609</v>
      </c>
      <c r="D38" s="319">
        <v>10000</v>
      </c>
      <c r="E38" s="319">
        <v>0</v>
      </c>
      <c r="F38" s="320">
        <f t="shared" si="2"/>
        <v>0</v>
      </c>
      <c r="G38" s="72"/>
      <c r="H38" s="78"/>
    </row>
    <row r="39" spans="1:8" ht="14.25" x14ac:dyDescent="0.2">
      <c r="A39" s="316">
        <v>562</v>
      </c>
      <c r="B39" s="316">
        <v>100</v>
      </c>
      <c r="C39" s="316" t="s">
        <v>620</v>
      </c>
      <c r="D39" s="319">
        <v>200000</v>
      </c>
      <c r="E39" s="319">
        <v>35387.040000000001</v>
      </c>
      <c r="F39" s="320">
        <f t="shared" si="2"/>
        <v>0.17693520000000001</v>
      </c>
      <c r="G39" s="72"/>
      <c r="H39" s="78"/>
    </row>
    <row r="40" spans="1:8" ht="15" thickBot="1" x14ac:dyDescent="0.25">
      <c r="A40" s="709" t="s">
        <v>339</v>
      </c>
      <c r="B40" s="710"/>
      <c r="C40" s="102"/>
      <c r="D40" s="111">
        <f>SUM(D25:D39)</f>
        <v>1046000</v>
      </c>
      <c r="E40" s="111">
        <f>SUM(E25:E39)</f>
        <v>302992.33999999997</v>
      </c>
      <c r="F40" s="103">
        <f t="shared" si="2"/>
        <v>0.28966762906309751</v>
      </c>
      <c r="G40" s="72"/>
      <c r="H40" s="78"/>
    </row>
    <row r="41" spans="1:8" ht="15" thickTop="1" x14ac:dyDescent="0.2">
      <c r="A41" s="687" t="s">
        <v>621</v>
      </c>
      <c r="B41" s="688"/>
      <c r="C41" s="689"/>
      <c r="D41" s="314"/>
      <c r="E41" s="314"/>
      <c r="F41" s="314"/>
      <c r="G41" s="72"/>
      <c r="H41" s="78"/>
    </row>
    <row r="42" spans="1:8" s="73" customFormat="1" ht="14.25" x14ac:dyDescent="0.2">
      <c r="A42" s="308">
        <v>501</v>
      </c>
      <c r="B42" s="309">
        <v>102</v>
      </c>
      <c r="C42" s="308" t="s">
        <v>587</v>
      </c>
      <c r="D42" s="321">
        <v>15000</v>
      </c>
      <c r="E42" s="321">
        <v>13297.64</v>
      </c>
      <c r="F42" s="311">
        <f t="shared" ref="F42:F60" si="3">E42/D42</f>
        <v>0.88650933333333326</v>
      </c>
      <c r="G42" s="72"/>
    </row>
    <row r="43" spans="1:8" s="73" customFormat="1" ht="14.25" x14ac:dyDescent="0.2">
      <c r="A43" s="308">
        <v>501</v>
      </c>
      <c r="B43" s="309">
        <v>103</v>
      </c>
      <c r="C43" s="308" t="s">
        <v>622</v>
      </c>
      <c r="D43" s="321">
        <v>28000</v>
      </c>
      <c r="E43" s="321">
        <v>17401.77</v>
      </c>
      <c r="F43" s="311">
        <f t="shared" si="3"/>
        <v>0.62149178571428576</v>
      </c>
      <c r="G43" s="72"/>
      <c r="H43" s="78"/>
    </row>
    <row r="44" spans="1:8" s="73" customFormat="1" ht="14.25" x14ac:dyDescent="0.2">
      <c r="A44" s="308">
        <v>501</v>
      </c>
      <c r="B44" s="309">
        <v>104</v>
      </c>
      <c r="C44" s="308" t="s">
        <v>623</v>
      </c>
      <c r="D44" s="321">
        <v>15000</v>
      </c>
      <c r="E44" s="321">
        <v>12704.02</v>
      </c>
      <c r="F44" s="311">
        <f t="shared" si="3"/>
        <v>0.84693466666666672</v>
      </c>
      <c r="G44" s="72"/>
    </row>
    <row r="45" spans="1:8" s="73" customFormat="1" ht="14.25" x14ac:dyDescent="0.2">
      <c r="A45" s="308">
        <v>511</v>
      </c>
      <c r="B45" s="309">
        <v>100</v>
      </c>
      <c r="C45" s="308" t="s">
        <v>100</v>
      </c>
      <c r="D45" s="321">
        <v>5000</v>
      </c>
      <c r="E45" s="321">
        <v>1765</v>
      </c>
      <c r="F45" s="311">
        <f t="shared" si="3"/>
        <v>0.35299999999999998</v>
      </c>
      <c r="G45" s="72"/>
    </row>
    <row r="46" spans="1:8" s="73" customFormat="1" ht="14.25" x14ac:dyDescent="0.2">
      <c r="A46" s="308">
        <v>512</v>
      </c>
      <c r="B46" s="309">
        <v>100</v>
      </c>
      <c r="C46" s="308" t="s">
        <v>592</v>
      </c>
      <c r="D46" s="321">
        <v>3000</v>
      </c>
      <c r="E46" s="321">
        <v>1055</v>
      </c>
      <c r="F46" s="311">
        <f t="shared" si="3"/>
        <v>0.35166666666666668</v>
      </c>
      <c r="G46" s="72"/>
    </row>
    <row r="47" spans="1:8" s="73" customFormat="1" ht="14.25" x14ac:dyDescent="0.2">
      <c r="A47" s="308">
        <v>518</v>
      </c>
      <c r="B47" s="309">
        <v>100</v>
      </c>
      <c r="C47" s="308" t="s">
        <v>624</v>
      </c>
      <c r="D47" s="321">
        <v>2000</v>
      </c>
      <c r="E47" s="321">
        <v>0</v>
      </c>
      <c r="F47" s="311">
        <f t="shared" si="3"/>
        <v>0</v>
      </c>
      <c r="G47" s="72"/>
    </row>
    <row r="48" spans="1:8" s="73" customFormat="1" ht="14.25" x14ac:dyDescent="0.2">
      <c r="A48" s="308">
        <v>518</v>
      </c>
      <c r="B48" s="309">
        <v>102</v>
      </c>
      <c r="C48" s="308" t="s">
        <v>593</v>
      </c>
      <c r="D48" s="321">
        <v>20000</v>
      </c>
      <c r="E48" s="321">
        <v>10900</v>
      </c>
      <c r="F48" s="311">
        <f t="shared" si="3"/>
        <v>0.54500000000000004</v>
      </c>
      <c r="G48" s="72"/>
    </row>
    <row r="49" spans="1:8" s="73" customFormat="1" ht="14.25" x14ac:dyDescent="0.2">
      <c r="A49" s="308">
        <v>518</v>
      </c>
      <c r="B49" s="309">
        <v>103</v>
      </c>
      <c r="C49" s="308" t="s">
        <v>625</v>
      </c>
      <c r="D49" s="321">
        <v>15000</v>
      </c>
      <c r="E49" s="321">
        <v>7557</v>
      </c>
      <c r="F49" s="311">
        <f t="shared" si="3"/>
        <v>0.50380000000000003</v>
      </c>
      <c r="G49" s="72"/>
    </row>
    <row r="50" spans="1:8" s="73" customFormat="1" ht="14.25" x14ac:dyDescent="0.2">
      <c r="A50" s="308">
        <v>518</v>
      </c>
      <c r="B50" s="309">
        <v>109</v>
      </c>
      <c r="C50" s="308" t="s">
        <v>595</v>
      </c>
      <c r="D50" s="321">
        <v>170000</v>
      </c>
      <c r="E50" s="321">
        <v>49851.63</v>
      </c>
      <c r="F50" s="311">
        <f t="shared" si="3"/>
        <v>0.29324488235294116</v>
      </c>
      <c r="G50" s="72"/>
    </row>
    <row r="51" spans="1:8" s="73" customFormat="1" ht="14.25" x14ac:dyDescent="0.2">
      <c r="A51" s="308">
        <v>521</v>
      </c>
      <c r="B51" s="309">
        <v>100</v>
      </c>
      <c r="C51" s="308" t="s">
        <v>596</v>
      </c>
      <c r="D51" s="321">
        <v>960000</v>
      </c>
      <c r="E51" s="321">
        <v>957185</v>
      </c>
      <c r="F51" s="311">
        <f t="shared" si="3"/>
        <v>0.99706770833333336</v>
      </c>
      <c r="G51" s="72"/>
    </row>
    <row r="52" spans="1:8" s="73" customFormat="1" ht="14.25" x14ac:dyDescent="0.2">
      <c r="A52" s="308">
        <v>524</v>
      </c>
      <c r="B52" s="309">
        <v>100</v>
      </c>
      <c r="C52" s="308" t="s">
        <v>597</v>
      </c>
      <c r="D52" s="321">
        <v>240000</v>
      </c>
      <c r="E52" s="321">
        <v>237782</v>
      </c>
      <c r="F52" s="311">
        <f t="shared" si="3"/>
        <v>0.9907583333333333</v>
      </c>
      <c r="G52" s="72"/>
    </row>
    <row r="53" spans="1:8" s="73" customFormat="1" ht="14.25" x14ac:dyDescent="0.2">
      <c r="A53" s="308">
        <v>524</v>
      </c>
      <c r="B53" s="309">
        <v>110</v>
      </c>
      <c r="C53" s="308" t="s">
        <v>598</v>
      </c>
      <c r="D53" s="321">
        <v>86000</v>
      </c>
      <c r="E53" s="321">
        <v>85620</v>
      </c>
      <c r="F53" s="311">
        <f t="shared" si="3"/>
        <v>0.99558139534883716</v>
      </c>
      <c r="G53" s="72"/>
    </row>
    <row r="54" spans="1:8" s="73" customFormat="1" ht="14.25" x14ac:dyDescent="0.2">
      <c r="A54" s="308">
        <v>525</v>
      </c>
      <c r="B54" s="309">
        <v>100</v>
      </c>
      <c r="C54" s="308" t="s">
        <v>599</v>
      </c>
      <c r="D54" s="321">
        <v>10000</v>
      </c>
      <c r="E54" s="321">
        <v>10304</v>
      </c>
      <c r="F54" s="311">
        <f t="shared" si="3"/>
        <v>1.0304</v>
      </c>
      <c r="G54" s="72"/>
    </row>
    <row r="55" spans="1:8" s="73" customFormat="1" ht="14.25" x14ac:dyDescent="0.2">
      <c r="A55" s="308">
        <v>528</v>
      </c>
      <c r="B55" s="309">
        <v>110</v>
      </c>
      <c r="C55" s="308" t="s">
        <v>600</v>
      </c>
      <c r="D55" s="321">
        <v>11000</v>
      </c>
      <c r="E55" s="321">
        <v>10028</v>
      </c>
      <c r="F55" s="311">
        <f t="shared" si="3"/>
        <v>0.91163636363636369</v>
      </c>
      <c r="G55" s="72"/>
    </row>
    <row r="56" spans="1:8" s="73" customFormat="1" ht="14.25" x14ac:dyDescent="0.2">
      <c r="A56" s="308">
        <v>548</v>
      </c>
      <c r="B56" s="309">
        <v>100</v>
      </c>
      <c r="C56" s="308" t="s">
        <v>601</v>
      </c>
      <c r="D56" s="321">
        <v>66000</v>
      </c>
      <c r="E56" s="321">
        <v>45975</v>
      </c>
      <c r="F56" s="311">
        <f t="shared" si="3"/>
        <v>0.69659090909090904</v>
      </c>
      <c r="G56" s="72"/>
    </row>
    <row r="57" spans="1:8" s="73" customFormat="1" ht="14.25" x14ac:dyDescent="0.2">
      <c r="A57" s="308">
        <v>549</v>
      </c>
      <c r="B57" s="309">
        <v>100</v>
      </c>
      <c r="C57" s="308" t="s">
        <v>626</v>
      </c>
      <c r="D57" s="321">
        <v>15000</v>
      </c>
      <c r="E57" s="321">
        <v>14443.09</v>
      </c>
      <c r="F57" s="311">
        <f t="shared" si="3"/>
        <v>0.96287266666666671</v>
      </c>
      <c r="G57" s="72"/>
    </row>
    <row r="58" spans="1:8" s="73" customFormat="1" ht="14.25" x14ac:dyDescent="0.2">
      <c r="A58" s="308">
        <v>549</v>
      </c>
      <c r="B58" s="309">
        <v>101</v>
      </c>
      <c r="C58" s="308" t="s">
        <v>627</v>
      </c>
      <c r="D58" s="321">
        <v>4000</v>
      </c>
      <c r="E58" s="321">
        <v>3606</v>
      </c>
      <c r="F58" s="311">
        <f t="shared" si="3"/>
        <v>0.90149999999999997</v>
      </c>
      <c r="G58" s="72"/>
    </row>
    <row r="59" spans="1:8" s="73" customFormat="1" ht="14.25" x14ac:dyDescent="0.2">
      <c r="A59" s="308">
        <v>551</v>
      </c>
      <c r="B59" s="309">
        <v>100</v>
      </c>
      <c r="C59" s="308" t="s">
        <v>628</v>
      </c>
      <c r="D59" s="321">
        <v>20000</v>
      </c>
      <c r="E59" s="321">
        <v>19980</v>
      </c>
      <c r="F59" s="311">
        <f t="shared" si="3"/>
        <v>0.999</v>
      </c>
      <c r="G59" s="72"/>
    </row>
    <row r="60" spans="1:8" s="73" customFormat="1" ht="14.25" x14ac:dyDescent="0.2">
      <c r="A60" s="308">
        <v>558</v>
      </c>
      <c r="B60" s="309">
        <v>100</v>
      </c>
      <c r="C60" s="308" t="s">
        <v>609</v>
      </c>
      <c r="D60" s="321">
        <v>10000</v>
      </c>
      <c r="E60" s="321">
        <v>0</v>
      </c>
      <c r="F60" s="311">
        <f t="shared" si="3"/>
        <v>0</v>
      </c>
      <c r="G60" s="72"/>
    </row>
    <row r="61" spans="1:8" s="73" customFormat="1" ht="14.25" x14ac:dyDescent="0.2">
      <c r="A61" s="308">
        <v>549</v>
      </c>
      <c r="B61" s="309">
        <v>102</v>
      </c>
      <c r="C61" s="308" t="s">
        <v>629</v>
      </c>
      <c r="D61" s="321"/>
      <c r="E61" s="321">
        <v>0</v>
      </c>
      <c r="F61" s="311"/>
      <c r="G61" s="72"/>
      <c r="H61" s="78"/>
    </row>
    <row r="62" spans="1:8" s="73" customFormat="1" ht="15" thickBot="1" x14ac:dyDescent="0.25">
      <c r="A62" s="100" t="s">
        <v>339</v>
      </c>
      <c r="B62" s="100"/>
      <c r="C62" s="100"/>
      <c r="D62" s="112">
        <f>SUM(D42:D61)</f>
        <v>1695000</v>
      </c>
      <c r="E62" s="112">
        <f>SUM(E42:E61)</f>
        <v>1499455.1500000001</v>
      </c>
      <c r="F62" s="101">
        <f>E62/D62</f>
        <v>0.88463430678466082</v>
      </c>
      <c r="G62" s="72"/>
    </row>
    <row r="63" spans="1:8" s="73" customFormat="1" ht="15" thickTop="1" x14ac:dyDescent="0.2">
      <c r="A63" s="696" t="s">
        <v>630</v>
      </c>
      <c r="B63" s="697"/>
      <c r="C63" s="698"/>
      <c r="D63" s="113"/>
      <c r="E63" s="113"/>
      <c r="F63" s="117"/>
      <c r="G63" s="72"/>
    </row>
    <row r="64" spans="1:8" s="73" customFormat="1" ht="14.25" x14ac:dyDescent="0.2">
      <c r="A64" s="308">
        <v>501</v>
      </c>
      <c r="B64" s="309">
        <v>102</v>
      </c>
      <c r="C64" s="308" t="s">
        <v>587</v>
      </c>
      <c r="D64" s="321">
        <v>3000</v>
      </c>
      <c r="E64" s="321">
        <v>0</v>
      </c>
      <c r="F64" s="311">
        <f t="shared" ref="F64:F72" si="4">E64/D64</f>
        <v>0</v>
      </c>
      <c r="G64" s="72"/>
      <c r="H64" s="78"/>
    </row>
    <row r="65" spans="1:7" s="73" customFormat="1" ht="14.25" x14ac:dyDescent="0.2">
      <c r="A65" s="308">
        <v>512</v>
      </c>
      <c r="B65" s="309">
        <v>100</v>
      </c>
      <c r="C65" s="308" t="s">
        <v>592</v>
      </c>
      <c r="D65" s="321">
        <v>1000</v>
      </c>
      <c r="E65" s="321">
        <v>0</v>
      </c>
      <c r="F65" s="311">
        <f t="shared" si="4"/>
        <v>0</v>
      </c>
      <c r="G65" s="72"/>
    </row>
    <row r="66" spans="1:7" s="73" customFormat="1" ht="14.25" x14ac:dyDescent="0.2">
      <c r="A66" s="308">
        <v>518</v>
      </c>
      <c r="B66" s="309">
        <v>102</v>
      </c>
      <c r="C66" s="308" t="s">
        <v>593</v>
      </c>
      <c r="D66" s="321">
        <v>10000</v>
      </c>
      <c r="E66" s="321">
        <v>0</v>
      </c>
      <c r="F66" s="311">
        <f t="shared" si="4"/>
        <v>0</v>
      </c>
      <c r="G66" s="72"/>
    </row>
    <row r="67" spans="1:7" s="73" customFormat="1" ht="14.25" x14ac:dyDescent="0.2">
      <c r="A67" s="308">
        <v>518</v>
      </c>
      <c r="B67" s="309">
        <v>109</v>
      </c>
      <c r="C67" s="308" t="s">
        <v>595</v>
      </c>
      <c r="D67" s="321">
        <v>5000</v>
      </c>
      <c r="E67" s="321">
        <v>726</v>
      </c>
      <c r="F67" s="311">
        <f t="shared" si="4"/>
        <v>0.1452</v>
      </c>
      <c r="G67" s="72"/>
    </row>
    <row r="68" spans="1:7" s="73" customFormat="1" ht="14.25" x14ac:dyDescent="0.2">
      <c r="A68" s="308">
        <v>521</v>
      </c>
      <c r="B68" s="309">
        <v>100</v>
      </c>
      <c r="C68" s="308" t="s">
        <v>596</v>
      </c>
      <c r="D68" s="321">
        <v>390000</v>
      </c>
      <c r="E68" s="321">
        <v>272135</v>
      </c>
      <c r="F68" s="311">
        <f t="shared" si="4"/>
        <v>0.69778205128205129</v>
      </c>
      <c r="G68" s="72"/>
    </row>
    <row r="69" spans="1:7" s="73" customFormat="1" ht="14.25" x14ac:dyDescent="0.2">
      <c r="A69" s="308">
        <v>524</v>
      </c>
      <c r="B69" s="309">
        <v>100</v>
      </c>
      <c r="C69" s="308" t="s">
        <v>597</v>
      </c>
      <c r="D69" s="321">
        <v>103000</v>
      </c>
      <c r="E69" s="321">
        <v>68035</v>
      </c>
      <c r="F69" s="311">
        <f t="shared" si="4"/>
        <v>0.66053398058252433</v>
      </c>
      <c r="G69" s="72"/>
    </row>
    <row r="70" spans="1:7" s="73" customFormat="1" ht="14.25" x14ac:dyDescent="0.2">
      <c r="A70" s="308">
        <v>524</v>
      </c>
      <c r="B70" s="309">
        <v>110</v>
      </c>
      <c r="C70" s="308" t="s">
        <v>598</v>
      </c>
      <c r="D70" s="321">
        <v>38000</v>
      </c>
      <c r="E70" s="321">
        <v>24494</v>
      </c>
      <c r="F70" s="311">
        <f t="shared" si="4"/>
        <v>0.64457894736842103</v>
      </c>
      <c r="G70" s="72"/>
    </row>
    <row r="71" spans="1:7" s="73" customFormat="1" ht="14.25" x14ac:dyDescent="0.2">
      <c r="A71" s="308">
        <v>528</v>
      </c>
      <c r="B71" s="309">
        <v>110</v>
      </c>
      <c r="C71" s="308" t="s">
        <v>600</v>
      </c>
      <c r="D71" s="321">
        <v>6000</v>
      </c>
      <c r="E71" s="321">
        <v>5267</v>
      </c>
      <c r="F71" s="311">
        <f t="shared" si="4"/>
        <v>0.87783333333333335</v>
      </c>
      <c r="G71" s="72"/>
    </row>
    <row r="72" spans="1:7" s="73" customFormat="1" ht="15" thickBot="1" x14ac:dyDescent="0.25">
      <c r="A72" s="100" t="s">
        <v>339</v>
      </c>
      <c r="B72" s="100"/>
      <c r="C72" s="100"/>
      <c r="D72" s="112">
        <f>SUM(D64:D71)</f>
        <v>556000</v>
      </c>
      <c r="E72" s="112">
        <f>SUM(E64:E71)</f>
        <v>370657</v>
      </c>
      <c r="F72" s="101">
        <f t="shared" si="4"/>
        <v>0.66664928057553952</v>
      </c>
      <c r="G72" s="72"/>
    </row>
    <row r="73" spans="1:7" s="73" customFormat="1" ht="15" thickTop="1" x14ac:dyDescent="0.2">
      <c r="A73" s="699" t="s">
        <v>631</v>
      </c>
      <c r="B73" s="700"/>
      <c r="C73" s="701"/>
      <c r="D73" s="349"/>
      <c r="E73" s="349"/>
      <c r="F73" s="350"/>
      <c r="G73" s="72"/>
    </row>
    <row r="74" spans="1:7" s="73" customFormat="1" ht="14.25" x14ac:dyDescent="0.2">
      <c r="A74" s="325">
        <v>501</v>
      </c>
      <c r="B74" s="326">
        <v>102</v>
      </c>
      <c r="C74" s="327" t="s">
        <v>587</v>
      </c>
      <c r="D74" s="328">
        <v>2000</v>
      </c>
      <c r="E74" s="328">
        <v>0</v>
      </c>
      <c r="F74" s="329">
        <f t="shared" ref="F74:F81" si="5">E74/D74</f>
        <v>0</v>
      </c>
      <c r="G74" s="72"/>
    </row>
    <row r="75" spans="1:7" s="73" customFormat="1" ht="14.25" x14ac:dyDescent="0.2">
      <c r="A75" s="330">
        <v>512</v>
      </c>
      <c r="B75" s="309">
        <v>100</v>
      </c>
      <c r="C75" s="308" t="s">
        <v>592</v>
      </c>
      <c r="D75" s="321">
        <v>1000</v>
      </c>
      <c r="E75" s="321">
        <v>192</v>
      </c>
      <c r="F75" s="331">
        <f t="shared" si="5"/>
        <v>0.192</v>
      </c>
      <c r="G75" s="72"/>
    </row>
    <row r="76" spans="1:7" s="73" customFormat="1" ht="14.25" x14ac:dyDescent="0.2">
      <c r="A76" s="330">
        <v>518</v>
      </c>
      <c r="B76" s="309">
        <v>102</v>
      </c>
      <c r="C76" s="308" t="s">
        <v>593</v>
      </c>
      <c r="D76" s="321">
        <v>20000</v>
      </c>
      <c r="E76" s="321">
        <v>5600</v>
      </c>
      <c r="F76" s="331">
        <f t="shared" si="5"/>
        <v>0.28000000000000003</v>
      </c>
      <c r="G76" s="72"/>
    </row>
    <row r="77" spans="1:7" s="73" customFormat="1" ht="14.25" x14ac:dyDescent="0.2">
      <c r="A77" s="330">
        <v>521</v>
      </c>
      <c r="B77" s="309">
        <v>100</v>
      </c>
      <c r="C77" s="308" t="s">
        <v>596</v>
      </c>
      <c r="D77" s="321">
        <v>450000</v>
      </c>
      <c r="E77" s="321">
        <v>449521.5</v>
      </c>
      <c r="F77" s="331">
        <f t="shared" si="5"/>
        <v>0.99893666666666669</v>
      </c>
      <c r="G77" s="72"/>
    </row>
    <row r="78" spans="1:7" s="73" customFormat="1" ht="14.25" x14ac:dyDescent="0.2">
      <c r="A78" s="330">
        <v>524</v>
      </c>
      <c r="B78" s="309">
        <v>100</v>
      </c>
      <c r="C78" s="308" t="s">
        <v>597</v>
      </c>
      <c r="D78" s="321">
        <v>112000</v>
      </c>
      <c r="E78" s="321">
        <v>114873.8</v>
      </c>
      <c r="F78" s="331">
        <f t="shared" si="5"/>
        <v>1.0256589285714286</v>
      </c>
      <c r="G78" s="72"/>
    </row>
    <row r="79" spans="1:7" s="73" customFormat="1" ht="14.25" x14ac:dyDescent="0.2">
      <c r="A79" s="330">
        <v>524</v>
      </c>
      <c r="B79" s="309">
        <v>110</v>
      </c>
      <c r="C79" s="308" t="s">
        <v>598</v>
      </c>
      <c r="D79" s="321">
        <v>40000</v>
      </c>
      <c r="E79" s="321">
        <v>37080.300000000003</v>
      </c>
      <c r="F79" s="331">
        <f t="shared" si="5"/>
        <v>0.9270075000000001</v>
      </c>
      <c r="G79" s="72"/>
    </row>
    <row r="80" spans="1:7" s="73" customFormat="1" ht="14.25" x14ac:dyDescent="0.2">
      <c r="A80" s="332">
        <v>528</v>
      </c>
      <c r="B80" s="333">
        <v>110</v>
      </c>
      <c r="C80" s="334" t="s">
        <v>600</v>
      </c>
      <c r="D80" s="335">
        <v>11000</v>
      </c>
      <c r="E80" s="335">
        <v>9982</v>
      </c>
      <c r="F80" s="336">
        <f t="shared" si="5"/>
        <v>0.9074545454545454</v>
      </c>
      <c r="G80" s="72"/>
    </row>
    <row r="81" spans="1:8" s="73" customFormat="1" ht="15" thickBot="1" x14ac:dyDescent="0.25">
      <c r="A81" s="322" t="s">
        <v>339</v>
      </c>
      <c r="B81" s="322"/>
      <c r="C81" s="322"/>
      <c r="D81" s="323">
        <f>SUM(D74:D80)</f>
        <v>636000</v>
      </c>
      <c r="E81" s="323">
        <f>SUM(E74:E80)</f>
        <v>617249.60000000009</v>
      </c>
      <c r="F81" s="324">
        <f t="shared" si="5"/>
        <v>0.97051823899371081</v>
      </c>
      <c r="G81" s="72"/>
    </row>
    <row r="82" spans="1:8" s="73" customFormat="1" ht="15" thickTop="1" x14ac:dyDescent="0.2">
      <c r="A82" s="687" t="s">
        <v>632</v>
      </c>
      <c r="B82" s="688"/>
      <c r="C82" s="689"/>
      <c r="D82" s="351"/>
      <c r="E82" s="351"/>
      <c r="F82" s="352"/>
      <c r="G82" s="72"/>
    </row>
    <row r="83" spans="1:8" s="73" customFormat="1" ht="14.25" x14ac:dyDescent="0.2">
      <c r="A83" s="308">
        <v>501</v>
      </c>
      <c r="B83" s="309">
        <v>102</v>
      </c>
      <c r="C83" s="308" t="s">
        <v>587</v>
      </c>
      <c r="D83" s="321">
        <v>10000</v>
      </c>
      <c r="E83" s="321">
        <v>9417.81</v>
      </c>
      <c r="F83" s="311">
        <f t="shared" ref="F83:F99" si="6">E83/D83</f>
        <v>0.94178099999999998</v>
      </c>
      <c r="G83" s="72"/>
    </row>
    <row r="84" spans="1:8" s="73" customFormat="1" ht="14.25" x14ac:dyDescent="0.2">
      <c r="A84" s="308">
        <v>501</v>
      </c>
      <c r="B84" s="309">
        <v>121</v>
      </c>
      <c r="C84" s="308" t="s">
        <v>588</v>
      </c>
      <c r="D84" s="321">
        <v>4500000</v>
      </c>
      <c r="E84" s="321">
        <v>3817330.98</v>
      </c>
      <c r="F84" s="311">
        <f t="shared" si="6"/>
        <v>0.84829577333333328</v>
      </c>
      <c r="G84" s="72"/>
    </row>
    <row r="85" spans="1:8" s="73" customFormat="1" ht="14.25" x14ac:dyDescent="0.2">
      <c r="A85" s="308">
        <v>502</v>
      </c>
      <c r="B85" s="309">
        <v>121</v>
      </c>
      <c r="C85" s="308" t="s">
        <v>589</v>
      </c>
      <c r="D85" s="321">
        <v>170000</v>
      </c>
      <c r="E85" s="321">
        <v>180970.74</v>
      </c>
      <c r="F85" s="311">
        <f t="shared" si="6"/>
        <v>1.0645337647058823</v>
      </c>
      <c r="G85" s="72"/>
    </row>
    <row r="86" spans="1:8" s="73" customFormat="1" ht="14.25" x14ac:dyDescent="0.2">
      <c r="A86" s="308">
        <v>502</v>
      </c>
      <c r="B86" s="309">
        <v>122</v>
      </c>
      <c r="C86" s="308" t="s">
        <v>590</v>
      </c>
      <c r="D86" s="321">
        <v>30000</v>
      </c>
      <c r="E86" s="321">
        <v>30505.31</v>
      </c>
      <c r="F86" s="311">
        <f t="shared" si="6"/>
        <v>1.0168436666666667</v>
      </c>
      <c r="G86" s="72"/>
      <c r="H86" s="78"/>
    </row>
    <row r="87" spans="1:8" s="73" customFormat="1" ht="14.25" x14ac:dyDescent="0.2">
      <c r="A87" s="308">
        <v>511</v>
      </c>
      <c r="B87" s="309">
        <v>100</v>
      </c>
      <c r="C87" s="308" t="s">
        <v>100</v>
      </c>
      <c r="D87" s="321">
        <v>250000</v>
      </c>
      <c r="E87" s="321">
        <v>223302.11</v>
      </c>
      <c r="F87" s="311">
        <f t="shared" si="6"/>
        <v>0.89320843999999999</v>
      </c>
      <c r="G87" s="71"/>
    </row>
    <row r="88" spans="1:8" s="73" customFormat="1" ht="14.25" x14ac:dyDescent="0.2">
      <c r="A88" s="308">
        <v>511</v>
      </c>
      <c r="B88" s="309">
        <v>101</v>
      </c>
      <c r="C88" s="308" t="s">
        <v>591</v>
      </c>
      <c r="D88" s="321">
        <v>65000</v>
      </c>
      <c r="E88" s="321">
        <v>60000</v>
      </c>
      <c r="F88" s="311">
        <f t="shared" si="6"/>
        <v>0.92307692307692313</v>
      </c>
      <c r="G88" s="71"/>
    </row>
    <row r="89" spans="1:8" s="73" customFormat="1" ht="14.25" x14ac:dyDescent="0.2">
      <c r="A89" s="308">
        <v>518</v>
      </c>
      <c r="B89" s="309">
        <v>105</v>
      </c>
      <c r="C89" s="308" t="s">
        <v>594</v>
      </c>
      <c r="D89" s="321">
        <v>10000</v>
      </c>
      <c r="E89" s="321">
        <v>16487.310000000001</v>
      </c>
      <c r="F89" s="311">
        <f t="shared" si="6"/>
        <v>1.6487310000000002</v>
      </c>
      <c r="G89" s="72"/>
    </row>
    <row r="90" spans="1:8" s="73" customFormat="1" ht="14.25" x14ac:dyDescent="0.2">
      <c r="A90" s="308">
        <v>518</v>
      </c>
      <c r="B90" s="309">
        <v>109</v>
      </c>
      <c r="C90" s="308" t="s">
        <v>595</v>
      </c>
      <c r="D90" s="321">
        <v>35000</v>
      </c>
      <c r="E90" s="321">
        <v>9655.4699999999993</v>
      </c>
      <c r="F90" s="311">
        <f t="shared" si="6"/>
        <v>0.27587057142857141</v>
      </c>
      <c r="G90" s="71"/>
    </row>
    <row r="91" spans="1:8" s="73" customFormat="1" ht="14.25" x14ac:dyDescent="0.2">
      <c r="A91" s="308">
        <v>521</v>
      </c>
      <c r="B91" s="309">
        <v>100</v>
      </c>
      <c r="C91" s="308" t="s">
        <v>596</v>
      </c>
      <c r="D91" s="321">
        <v>450000</v>
      </c>
      <c r="E91" s="321">
        <v>468734.28</v>
      </c>
      <c r="F91" s="311">
        <f>E91/D91</f>
        <v>1.0416317333333334</v>
      </c>
      <c r="G91" s="72"/>
    </row>
    <row r="92" spans="1:8" s="73" customFormat="1" ht="14.25" x14ac:dyDescent="0.2">
      <c r="A92" s="308">
        <v>524</v>
      </c>
      <c r="B92" s="309">
        <v>100</v>
      </c>
      <c r="C92" s="308" t="s">
        <v>597</v>
      </c>
      <c r="D92" s="321">
        <v>112000</v>
      </c>
      <c r="E92" s="321">
        <v>117186.49</v>
      </c>
      <c r="F92" s="311">
        <f t="shared" si="6"/>
        <v>1.0463079464285714</v>
      </c>
      <c r="G92" s="72"/>
    </row>
    <row r="93" spans="1:8" s="73" customFormat="1" ht="14.25" x14ac:dyDescent="0.2">
      <c r="A93" s="308">
        <v>524</v>
      </c>
      <c r="B93" s="309">
        <v>110</v>
      </c>
      <c r="C93" s="308" t="s">
        <v>598</v>
      </c>
      <c r="D93" s="321">
        <v>40000</v>
      </c>
      <c r="E93" s="321">
        <v>42177.96</v>
      </c>
      <c r="F93" s="311">
        <f t="shared" si="6"/>
        <v>1.054449</v>
      </c>
      <c r="G93" s="72"/>
    </row>
    <row r="94" spans="1:8" s="73" customFormat="1" ht="14.25" x14ac:dyDescent="0.2">
      <c r="A94" s="308">
        <v>528</v>
      </c>
      <c r="B94" s="309">
        <v>110</v>
      </c>
      <c r="C94" s="308" t="s">
        <v>600</v>
      </c>
      <c r="D94" s="321">
        <v>12000</v>
      </c>
      <c r="E94" s="321">
        <v>9614</v>
      </c>
      <c r="F94" s="311">
        <f t="shared" si="6"/>
        <v>0.80116666666666669</v>
      </c>
      <c r="G94" s="72"/>
    </row>
    <row r="95" spans="1:8" s="73" customFormat="1" ht="14.25" x14ac:dyDescent="0.2">
      <c r="A95" s="308">
        <v>538</v>
      </c>
      <c r="B95" s="309">
        <v>102</v>
      </c>
      <c r="C95" s="308" t="s">
        <v>602</v>
      </c>
      <c r="D95" s="321">
        <v>1000</v>
      </c>
      <c r="E95" s="321">
        <v>0</v>
      </c>
      <c r="F95" s="311">
        <f t="shared" si="6"/>
        <v>0</v>
      </c>
      <c r="G95" s="72"/>
    </row>
    <row r="96" spans="1:8" s="73" customFormat="1" ht="14.25" x14ac:dyDescent="0.2">
      <c r="A96" s="308">
        <v>549</v>
      </c>
      <c r="B96" s="309">
        <v>101</v>
      </c>
      <c r="C96" s="308" t="s">
        <v>633</v>
      </c>
      <c r="D96" s="321">
        <v>5000</v>
      </c>
      <c r="E96" s="321">
        <v>5055.8</v>
      </c>
      <c r="F96" s="311">
        <f t="shared" si="6"/>
        <v>1.0111600000000001</v>
      </c>
      <c r="G96" s="72"/>
    </row>
    <row r="97" spans="1:8" s="73" customFormat="1" ht="14.25" x14ac:dyDescent="0.2">
      <c r="A97" s="308">
        <v>551</v>
      </c>
      <c r="B97" s="309">
        <v>100</v>
      </c>
      <c r="C97" s="308" t="s">
        <v>607</v>
      </c>
      <c r="D97" s="321">
        <v>303000</v>
      </c>
      <c r="E97" s="321">
        <v>303388</v>
      </c>
      <c r="F97" s="311">
        <f t="shared" si="6"/>
        <v>1.0012805280528052</v>
      </c>
      <c r="G97" s="72"/>
    </row>
    <row r="98" spans="1:8" s="73" customFormat="1" ht="14.25" x14ac:dyDescent="0.2">
      <c r="A98" s="337">
        <v>558</v>
      </c>
      <c r="B98" s="338">
        <v>100</v>
      </c>
      <c r="C98" s="337" t="s">
        <v>609</v>
      </c>
      <c r="D98" s="339"/>
      <c r="E98" s="339">
        <v>41396.129999999997</v>
      </c>
      <c r="F98" s="340"/>
      <c r="G98" s="72"/>
    </row>
    <row r="99" spans="1:8" s="73" customFormat="1" ht="15" thickBot="1" x14ac:dyDescent="0.25">
      <c r="A99" s="100" t="s">
        <v>339</v>
      </c>
      <c r="B99" s="100"/>
      <c r="C99" s="100"/>
      <c r="D99" s="112">
        <f>SUM(D83:D97)</f>
        <v>5993000</v>
      </c>
      <c r="E99" s="112">
        <f>SUM(E83:E98)</f>
        <v>5335222.3899999997</v>
      </c>
      <c r="F99" s="101">
        <f t="shared" si="6"/>
        <v>0.89024234773902877</v>
      </c>
      <c r="G99" s="72"/>
    </row>
    <row r="100" spans="1:8" s="73" customFormat="1" ht="15" thickTop="1" x14ac:dyDescent="0.2">
      <c r="A100" s="687" t="s">
        <v>634</v>
      </c>
      <c r="B100" s="688"/>
      <c r="C100" s="689"/>
      <c r="D100" s="351"/>
      <c r="E100" s="351"/>
      <c r="F100" s="352"/>
      <c r="G100" s="72"/>
    </row>
    <row r="101" spans="1:8" s="73" customFormat="1" ht="14.25" x14ac:dyDescent="0.2">
      <c r="A101" s="308">
        <v>501</v>
      </c>
      <c r="B101" s="309">
        <v>102</v>
      </c>
      <c r="C101" s="308" t="s">
        <v>587</v>
      </c>
      <c r="D101" s="321">
        <v>2000</v>
      </c>
      <c r="E101" s="321">
        <v>0</v>
      </c>
      <c r="F101" s="311">
        <f t="shared" ref="F101:F113" si="7">E101/D101</f>
        <v>0</v>
      </c>
      <c r="G101" s="72"/>
      <c r="H101" s="78"/>
    </row>
    <row r="102" spans="1:8" s="73" customFormat="1" ht="14.25" x14ac:dyDescent="0.2">
      <c r="A102" s="308">
        <v>501</v>
      </c>
      <c r="B102" s="309">
        <v>121</v>
      </c>
      <c r="C102" s="308" t="s">
        <v>588</v>
      </c>
      <c r="D102" s="321">
        <v>210000</v>
      </c>
      <c r="E102" s="321">
        <v>199806.44</v>
      </c>
      <c r="F102" s="311">
        <f t="shared" si="7"/>
        <v>0.95145923809523814</v>
      </c>
      <c r="G102" s="72"/>
    </row>
    <row r="103" spans="1:8" s="73" customFormat="1" ht="14.25" x14ac:dyDescent="0.2">
      <c r="A103" s="308">
        <v>502</v>
      </c>
      <c r="B103" s="309">
        <v>121</v>
      </c>
      <c r="C103" s="308" t="s">
        <v>589</v>
      </c>
      <c r="D103" s="321">
        <v>15000</v>
      </c>
      <c r="E103" s="321">
        <v>9188.36</v>
      </c>
      <c r="F103" s="311">
        <f t="shared" si="7"/>
        <v>0.6125573333333334</v>
      </c>
      <c r="G103" s="72"/>
    </row>
    <row r="104" spans="1:8" s="73" customFormat="1" ht="14.25" x14ac:dyDescent="0.2">
      <c r="A104" s="308">
        <v>502</v>
      </c>
      <c r="B104" s="309">
        <v>122</v>
      </c>
      <c r="C104" s="308" t="s">
        <v>590</v>
      </c>
      <c r="D104" s="321">
        <v>2000</v>
      </c>
      <c r="E104" s="321">
        <v>519.4</v>
      </c>
      <c r="F104" s="311">
        <f t="shared" si="7"/>
        <v>0.25969999999999999</v>
      </c>
      <c r="G104" s="72"/>
    </row>
    <row r="105" spans="1:8" s="73" customFormat="1" ht="14.25" x14ac:dyDescent="0.2">
      <c r="A105" s="308">
        <v>511</v>
      </c>
      <c r="B105" s="309">
        <v>100</v>
      </c>
      <c r="C105" s="308" t="s">
        <v>100</v>
      </c>
      <c r="D105" s="321">
        <v>30000</v>
      </c>
      <c r="E105" s="321">
        <v>5460</v>
      </c>
      <c r="F105" s="311">
        <f t="shared" si="7"/>
        <v>0.182</v>
      </c>
      <c r="G105" s="72"/>
    </row>
    <row r="106" spans="1:8" s="73" customFormat="1" ht="14.25" x14ac:dyDescent="0.2">
      <c r="A106" s="308">
        <v>518</v>
      </c>
      <c r="B106" s="309">
        <v>105</v>
      </c>
      <c r="C106" s="308" t="s">
        <v>594</v>
      </c>
      <c r="D106" s="321">
        <v>10000</v>
      </c>
      <c r="E106" s="321">
        <v>10201.86</v>
      </c>
      <c r="F106" s="311">
        <f t="shared" si="7"/>
        <v>1.020186</v>
      </c>
      <c r="G106" s="72"/>
    </row>
    <row r="107" spans="1:8" s="73" customFormat="1" ht="14.25" x14ac:dyDescent="0.2">
      <c r="A107" s="308">
        <v>518</v>
      </c>
      <c r="B107" s="309">
        <v>109</v>
      </c>
      <c r="C107" s="308" t="s">
        <v>595</v>
      </c>
      <c r="D107" s="321">
        <v>10000</v>
      </c>
      <c r="E107" s="321">
        <v>150</v>
      </c>
      <c r="F107" s="311">
        <f t="shared" si="7"/>
        <v>1.4999999999999999E-2</v>
      </c>
      <c r="G107" s="72"/>
    </row>
    <row r="108" spans="1:8" s="73" customFormat="1" ht="14.25" x14ac:dyDescent="0.2">
      <c r="A108" s="308">
        <v>521</v>
      </c>
      <c r="B108" s="309">
        <v>100</v>
      </c>
      <c r="C108" s="308" t="s">
        <v>596</v>
      </c>
      <c r="D108" s="321">
        <v>45000</v>
      </c>
      <c r="E108" s="321">
        <v>48183.76</v>
      </c>
      <c r="F108" s="311">
        <f>E108/D108</f>
        <v>1.0707502222222223</v>
      </c>
      <c r="G108" s="72"/>
    </row>
    <row r="109" spans="1:8" s="73" customFormat="1" ht="14.25" x14ac:dyDescent="0.2">
      <c r="A109" s="308">
        <v>524</v>
      </c>
      <c r="B109" s="309">
        <v>100</v>
      </c>
      <c r="C109" s="308" t="s">
        <v>597</v>
      </c>
      <c r="D109" s="321">
        <v>11000</v>
      </c>
      <c r="E109" s="321">
        <v>12046.22</v>
      </c>
      <c r="F109" s="311">
        <f t="shared" si="7"/>
        <v>1.095110909090909</v>
      </c>
      <c r="G109" s="72"/>
    </row>
    <row r="110" spans="1:8" s="73" customFormat="1" ht="14.25" x14ac:dyDescent="0.2">
      <c r="A110" s="308">
        <v>524</v>
      </c>
      <c r="B110" s="309">
        <v>110</v>
      </c>
      <c r="C110" s="308" t="s">
        <v>598</v>
      </c>
      <c r="D110" s="321">
        <v>4000</v>
      </c>
      <c r="E110" s="321">
        <v>4335.76</v>
      </c>
      <c r="F110" s="311">
        <f t="shared" si="7"/>
        <v>1.0839400000000001</v>
      </c>
      <c r="G110" s="72"/>
    </row>
    <row r="111" spans="1:8" s="73" customFormat="1" ht="14.25" x14ac:dyDescent="0.2">
      <c r="A111" s="308">
        <v>549</v>
      </c>
      <c r="B111" s="309">
        <v>101</v>
      </c>
      <c r="C111" s="308" t="s">
        <v>633</v>
      </c>
      <c r="D111" s="321">
        <v>1000</v>
      </c>
      <c r="E111" s="321">
        <v>762.8</v>
      </c>
      <c r="F111" s="311">
        <f t="shared" si="7"/>
        <v>0.76279999999999992</v>
      </c>
      <c r="G111" s="72"/>
    </row>
    <row r="112" spans="1:8" s="73" customFormat="1" ht="14.25" x14ac:dyDescent="0.2">
      <c r="A112" s="308">
        <v>551</v>
      </c>
      <c r="B112" s="309">
        <v>100</v>
      </c>
      <c r="C112" s="308" t="s">
        <v>607</v>
      </c>
      <c r="D112" s="321">
        <v>40000</v>
      </c>
      <c r="E112" s="321">
        <v>35739</v>
      </c>
      <c r="F112" s="311">
        <f t="shared" si="7"/>
        <v>0.89347500000000002</v>
      </c>
      <c r="G112" s="72"/>
    </row>
    <row r="113" spans="1:8" s="73" customFormat="1" ht="15" thickBot="1" x14ac:dyDescent="0.25">
      <c r="A113" s="100" t="s">
        <v>339</v>
      </c>
      <c r="B113" s="100"/>
      <c r="C113" s="100"/>
      <c r="D113" s="112">
        <f>SUM(D101:D112)</f>
        <v>380000</v>
      </c>
      <c r="E113" s="112">
        <f>SUM(E101:E112)</f>
        <v>326393.59999999998</v>
      </c>
      <c r="F113" s="101">
        <f t="shared" si="7"/>
        <v>0.85893052631578937</v>
      </c>
      <c r="G113" s="72"/>
    </row>
    <row r="114" spans="1:8" s="73" customFormat="1" ht="15" thickTop="1" x14ac:dyDescent="0.2">
      <c r="A114" s="687" t="s">
        <v>635</v>
      </c>
      <c r="B114" s="688"/>
      <c r="C114" s="689"/>
      <c r="D114" s="351"/>
      <c r="E114" s="351"/>
      <c r="F114" s="352"/>
      <c r="G114" s="72"/>
    </row>
    <row r="115" spans="1:8" s="73" customFormat="1" ht="14.25" x14ac:dyDescent="0.2">
      <c r="A115" s="308">
        <v>501</v>
      </c>
      <c r="B115" s="309">
        <v>102</v>
      </c>
      <c r="C115" s="308" t="s">
        <v>587</v>
      </c>
      <c r="D115" s="321">
        <v>1000</v>
      </c>
      <c r="E115" s="321">
        <v>0</v>
      </c>
      <c r="F115" s="311">
        <f t="shared" ref="F115:F126" si="8">E115/D115</f>
        <v>0</v>
      </c>
      <c r="G115" s="72"/>
      <c r="H115" s="78"/>
    </row>
    <row r="116" spans="1:8" s="73" customFormat="1" ht="14.25" x14ac:dyDescent="0.2">
      <c r="A116" s="308">
        <v>501</v>
      </c>
      <c r="B116" s="309">
        <v>121</v>
      </c>
      <c r="C116" s="308" t="s">
        <v>588</v>
      </c>
      <c r="D116" s="321">
        <v>398000</v>
      </c>
      <c r="E116" s="321">
        <v>361452.11</v>
      </c>
      <c r="F116" s="311">
        <f t="shared" si="8"/>
        <v>0.90817113065326627</v>
      </c>
      <c r="G116" s="72"/>
    </row>
    <row r="117" spans="1:8" s="73" customFormat="1" ht="14.25" x14ac:dyDescent="0.2">
      <c r="A117" s="308">
        <v>502</v>
      </c>
      <c r="B117" s="309">
        <v>121</v>
      </c>
      <c r="C117" s="308" t="s">
        <v>589</v>
      </c>
      <c r="D117" s="321">
        <v>25000</v>
      </c>
      <c r="E117" s="321">
        <v>8222.61</v>
      </c>
      <c r="F117" s="311">
        <f t="shared" si="8"/>
        <v>0.32890440000000004</v>
      </c>
      <c r="G117" s="72"/>
    </row>
    <row r="118" spans="1:8" s="73" customFormat="1" ht="14.25" x14ac:dyDescent="0.2">
      <c r="A118" s="308">
        <v>502</v>
      </c>
      <c r="B118" s="309">
        <v>122</v>
      </c>
      <c r="C118" s="308" t="s">
        <v>590</v>
      </c>
      <c r="D118" s="321">
        <v>2000</v>
      </c>
      <c r="E118" s="321">
        <v>222.6</v>
      </c>
      <c r="F118" s="311">
        <f t="shared" si="8"/>
        <v>0.1113</v>
      </c>
      <c r="G118" s="72"/>
    </row>
    <row r="119" spans="1:8" s="73" customFormat="1" ht="14.25" x14ac:dyDescent="0.2">
      <c r="A119" s="308">
        <v>511</v>
      </c>
      <c r="B119" s="309">
        <v>100</v>
      </c>
      <c r="C119" s="308" t="s">
        <v>100</v>
      </c>
      <c r="D119" s="321">
        <v>15000</v>
      </c>
      <c r="E119" s="321">
        <v>14100</v>
      </c>
      <c r="F119" s="311">
        <f t="shared" si="8"/>
        <v>0.94</v>
      </c>
      <c r="G119" s="72"/>
    </row>
    <row r="120" spans="1:8" s="73" customFormat="1" ht="14.25" x14ac:dyDescent="0.2">
      <c r="A120" s="308">
        <v>518</v>
      </c>
      <c r="B120" s="309">
        <v>105</v>
      </c>
      <c r="C120" s="308" t="s">
        <v>594</v>
      </c>
      <c r="D120" s="321">
        <v>6000</v>
      </c>
      <c r="E120" s="321">
        <v>5698.14</v>
      </c>
      <c r="F120" s="311">
        <f t="shared" si="8"/>
        <v>0.94969000000000003</v>
      </c>
      <c r="G120" s="72"/>
    </row>
    <row r="121" spans="1:8" s="73" customFormat="1" ht="14.25" x14ac:dyDescent="0.2">
      <c r="A121" s="308">
        <v>518</v>
      </c>
      <c r="B121" s="309">
        <v>109</v>
      </c>
      <c r="C121" s="308" t="s">
        <v>595</v>
      </c>
      <c r="D121" s="321">
        <v>5000</v>
      </c>
      <c r="E121" s="321">
        <v>5130</v>
      </c>
      <c r="F121" s="311">
        <f t="shared" si="8"/>
        <v>1.026</v>
      </c>
      <c r="G121" s="72"/>
    </row>
    <row r="122" spans="1:8" s="73" customFormat="1" ht="14.25" x14ac:dyDescent="0.2">
      <c r="A122" s="308">
        <v>521</v>
      </c>
      <c r="B122" s="309">
        <v>100</v>
      </c>
      <c r="C122" s="308" t="s">
        <v>596</v>
      </c>
      <c r="D122" s="321">
        <v>66000</v>
      </c>
      <c r="E122" s="321">
        <v>71006.320000000007</v>
      </c>
      <c r="F122" s="311">
        <f t="shared" si="8"/>
        <v>1.0758533333333333</v>
      </c>
      <c r="G122" s="72"/>
    </row>
    <row r="123" spans="1:8" s="73" customFormat="1" ht="14.25" x14ac:dyDescent="0.2">
      <c r="A123" s="308">
        <v>524</v>
      </c>
      <c r="B123" s="309">
        <v>100</v>
      </c>
      <c r="C123" s="308" t="s">
        <v>597</v>
      </c>
      <c r="D123" s="321">
        <v>17000</v>
      </c>
      <c r="E123" s="321">
        <v>17751.7</v>
      </c>
      <c r="F123" s="311">
        <f t="shared" si="8"/>
        <v>1.0442176470588236</v>
      </c>
      <c r="G123" s="72"/>
    </row>
    <row r="124" spans="1:8" s="73" customFormat="1" ht="14.25" x14ac:dyDescent="0.2">
      <c r="A124" s="308">
        <v>524</v>
      </c>
      <c r="B124" s="309">
        <v>110</v>
      </c>
      <c r="C124" s="308" t="s">
        <v>598</v>
      </c>
      <c r="D124" s="321">
        <v>6000</v>
      </c>
      <c r="E124" s="321">
        <v>6389.68</v>
      </c>
      <c r="F124" s="311">
        <f t="shared" si="8"/>
        <v>1.0649466666666667</v>
      </c>
      <c r="G124" s="72"/>
    </row>
    <row r="125" spans="1:8" s="73" customFormat="1" ht="14.25" x14ac:dyDescent="0.2">
      <c r="A125" s="308">
        <v>551</v>
      </c>
      <c r="B125" s="309">
        <v>100</v>
      </c>
      <c r="C125" s="308" t="s">
        <v>607</v>
      </c>
      <c r="D125" s="321">
        <v>76000</v>
      </c>
      <c r="E125" s="321">
        <v>75372</v>
      </c>
      <c r="F125" s="311">
        <f t="shared" si="8"/>
        <v>0.99173684210526314</v>
      </c>
      <c r="G125" s="72"/>
      <c r="H125" s="78"/>
    </row>
    <row r="126" spans="1:8" s="73" customFormat="1" ht="15" thickBot="1" x14ac:dyDescent="0.25">
      <c r="A126" s="100" t="s">
        <v>339</v>
      </c>
      <c r="B126" s="100"/>
      <c r="C126" s="100"/>
      <c r="D126" s="112">
        <f>SUM(D115:D125)</f>
        <v>617000</v>
      </c>
      <c r="E126" s="112">
        <f>SUM(E115:E125)</f>
        <v>565345.15999999992</v>
      </c>
      <c r="F126" s="101">
        <f t="shared" si="8"/>
        <v>0.91628064829821709</v>
      </c>
      <c r="G126" s="72"/>
    </row>
    <row r="127" spans="1:8" s="73" customFormat="1" ht="15" thickTop="1" x14ac:dyDescent="0.2">
      <c r="A127" s="687" t="s">
        <v>636</v>
      </c>
      <c r="B127" s="688"/>
      <c r="C127" s="689"/>
      <c r="D127" s="351"/>
      <c r="E127" s="351"/>
      <c r="F127" s="352"/>
      <c r="G127" s="72"/>
    </row>
    <row r="128" spans="1:8" s="73" customFormat="1" ht="14.25" x14ac:dyDescent="0.2">
      <c r="A128" s="308">
        <v>501</v>
      </c>
      <c r="B128" s="309">
        <v>102</v>
      </c>
      <c r="C128" s="308" t="s">
        <v>587</v>
      </c>
      <c r="D128" s="321">
        <v>1000</v>
      </c>
      <c r="E128" s="321">
        <v>0</v>
      </c>
      <c r="F128" s="311">
        <f t="shared" ref="F128:F139" si="9">E128/D128</f>
        <v>0</v>
      </c>
      <c r="G128" s="72"/>
      <c r="H128" s="78"/>
    </row>
    <row r="129" spans="1:9" s="73" customFormat="1" ht="14.25" x14ac:dyDescent="0.2">
      <c r="A129" s="308">
        <v>501</v>
      </c>
      <c r="B129" s="309">
        <v>121</v>
      </c>
      <c r="C129" s="308" t="s">
        <v>588</v>
      </c>
      <c r="D129" s="321">
        <v>410000</v>
      </c>
      <c r="E129" s="321">
        <v>360536.38</v>
      </c>
      <c r="F129" s="311">
        <f t="shared" si="9"/>
        <v>0.87935702439024388</v>
      </c>
      <c r="G129" s="72"/>
    </row>
    <row r="130" spans="1:9" s="73" customFormat="1" ht="14.25" x14ac:dyDescent="0.2">
      <c r="A130" s="308">
        <v>502</v>
      </c>
      <c r="B130" s="309">
        <v>121</v>
      </c>
      <c r="C130" s="308" t="s">
        <v>589</v>
      </c>
      <c r="D130" s="321">
        <v>40000</v>
      </c>
      <c r="E130" s="321">
        <v>22077.13</v>
      </c>
      <c r="F130" s="311">
        <f t="shared" si="9"/>
        <v>0.55192825000000001</v>
      </c>
      <c r="G130" s="72"/>
    </row>
    <row r="131" spans="1:9" s="73" customFormat="1" ht="14.25" x14ac:dyDescent="0.2">
      <c r="A131" s="308">
        <v>502</v>
      </c>
      <c r="B131" s="309">
        <v>122</v>
      </c>
      <c r="C131" s="308" t="s">
        <v>590</v>
      </c>
      <c r="D131" s="321">
        <v>3000</v>
      </c>
      <c r="E131" s="321">
        <v>445.2</v>
      </c>
      <c r="F131" s="311">
        <f t="shared" si="9"/>
        <v>0.1484</v>
      </c>
      <c r="G131" s="72"/>
    </row>
    <row r="132" spans="1:9" s="73" customFormat="1" ht="14.25" x14ac:dyDescent="0.2">
      <c r="A132" s="308">
        <v>511</v>
      </c>
      <c r="B132" s="309">
        <v>100</v>
      </c>
      <c r="C132" s="308" t="s">
        <v>100</v>
      </c>
      <c r="D132" s="321">
        <v>35000</v>
      </c>
      <c r="E132" s="321">
        <v>0</v>
      </c>
      <c r="F132" s="311">
        <f t="shared" si="9"/>
        <v>0</v>
      </c>
      <c r="G132" s="72"/>
      <c r="H132" s="74"/>
      <c r="I132" s="74"/>
    </row>
    <row r="133" spans="1:9" s="73" customFormat="1" ht="14.25" x14ac:dyDescent="0.2">
      <c r="A133" s="308">
        <v>518</v>
      </c>
      <c r="B133" s="309">
        <v>105</v>
      </c>
      <c r="C133" s="308" t="s">
        <v>594</v>
      </c>
      <c r="D133" s="321">
        <v>7000</v>
      </c>
      <c r="E133" s="321">
        <v>7975</v>
      </c>
      <c r="F133" s="311">
        <f t="shared" si="9"/>
        <v>1.1392857142857142</v>
      </c>
      <c r="G133" s="72"/>
      <c r="H133" s="74"/>
      <c r="I133" s="74"/>
    </row>
    <row r="134" spans="1:9" s="73" customFormat="1" ht="14.25" x14ac:dyDescent="0.2">
      <c r="A134" s="308">
        <v>518</v>
      </c>
      <c r="B134" s="309">
        <v>109</v>
      </c>
      <c r="C134" s="308" t="s">
        <v>595</v>
      </c>
      <c r="D134" s="321">
        <v>10000</v>
      </c>
      <c r="E134" s="321">
        <v>13004.53</v>
      </c>
      <c r="F134" s="311">
        <f t="shared" si="9"/>
        <v>1.3004530000000001</v>
      </c>
      <c r="G134" s="72"/>
      <c r="H134" s="74"/>
      <c r="I134" s="74"/>
    </row>
    <row r="135" spans="1:9" s="73" customFormat="1" ht="14.25" x14ac:dyDescent="0.2">
      <c r="A135" s="308">
        <v>521</v>
      </c>
      <c r="B135" s="309">
        <v>100</v>
      </c>
      <c r="C135" s="308" t="s">
        <v>596</v>
      </c>
      <c r="D135" s="321">
        <v>90000</v>
      </c>
      <c r="E135" s="321">
        <v>100726.8</v>
      </c>
      <c r="F135" s="311">
        <f t="shared" si="9"/>
        <v>1.1191866666666668</v>
      </c>
      <c r="G135" s="72"/>
    </row>
    <row r="136" spans="1:9" s="73" customFormat="1" ht="14.25" x14ac:dyDescent="0.2">
      <c r="A136" s="308">
        <v>524</v>
      </c>
      <c r="B136" s="309">
        <v>100</v>
      </c>
      <c r="C136" s="308" t="s">
        <v>597</v>
      </c>
      <c r="D136" s="321">
        <v>23000</v>
      </c>
      <c r="E136" s="321">
        <v>25176.59</v>
      </c>
      <c r="F136" s="311">
        <f t="shared" si="9"/>
        <v>1.0946343478260869</v>
      </c>
      <c r="G136" s="72"/>
    </row>
    <row r="137" spans="1:9" s="73" customFormat="1" ht="14.25" x14ac:dyDescent="0.2">
      <c r="A137" s="308">
        <v>524</v>
      </c>
      <c r="B137" s="309">
        <v>110</v>
      </c>
      <c r="C137" s="308" t="s">
        <v>598</v>
      </c>
      <c r="D137" s="321">
        <v>10000</v>
      </c>
      <c r="E137" s="321">
        <v>9069.84</v>
      </c>
      <c r="F137" s="311">
        <f t="shared" si="9"/>
        <v>0.90698400000000001</v>
      </c>
      <c r="G137" s="72"/>
    </row>
    <row r="138" spans="1:9" s="73" customFormat="1" ht="14.25" x14ac:dyDescent="0.2">
      <c r="A138" s="308">
        <v>551</v>
      </c>
      <c r="B138" s="309">
        <v>100</v>
      </c>
      <c r="C138" s="308" t="s">
        <v>607</v>
      </c>
      <c r="D138" s="321">
        <v>125000</v>
      </c>
      <c r="E138" s="321">
        <v>120262</v>
      </c>
      <c r="F138" s="311">
        <f t="shared" si="9"/>
        <v>0.96209599999999995</v>
      </c>
      <c r="G138" s="72"/>
    </row>
    <row r="139" spans="1:9" s="73" customFormat="1" ht="15" thickBot="1" x14ac:dyDescent="0.25">
      <c r="A139" s="100" t="s">
        <v>339</v>
      </c>
      <c r="B139" s="100"/>
      <c r="C139" s="100"/>
      <c r="D139" s="112">
        <f>SUM(D128:D138)</f>
        <v>754000</v>
      </c>
      <c r="E139" s="112">
        <f>SUM(E128:E138)</f>
        <v>659273.47</v>
      </c>
      <c r="F139" s="101">
        <f t="shared" si="9"/>
        <v>0.87436799734748005</v>
      </c>
      <c r="G139" s="72"/>
    </row>
    <row r="140" spans="1:9" s="73" customFormat="1" ht="15" thickTop="1" x14ac:dyDescent="0.2">
      <c r="A140" s="687" t="s">
        <v>637</v>
      </c>
      <c r="B140" s="688"/>
      <c r="C140" s="689"/>
      <c r="D140" s="351"/>
      <c r="E140" s="351"/>
      <c r="F140" s="352"/>
      <c r="G140" s="72"/>
    </row>
    <row r="141" spans="1:9" s="73" customFormat="1" ht="14.25" x14ac:dyDescent="0.2">
      <c r="A141" s="308">
        <v>501</v>
      </c>
      <c r="B141" s="309">
        <v>102</v>
      </c>
      <c r="C141" s="308" t="s">
        <v>587</v>
      </c>
      <c r="D141" s="321">
        <v>15000</v>
      </c>
      <c r="E141" s="321">
        <v>14893.35</v>
      </c>
      <c r="F141" s="311">
        <f t="shared" ref="F141:F152" si="10">E141/D141</f>
        <v>0.99289000000000005</v>
      </c>
      <c r="G141" s="72"/>
      <c r="H141" s="78"/>
    </row>
    <row r="142" spans="1:9" s="73" customFormat="1" ht="14.25" x14ac:dyDescent="0.2">
      <c r="A142" s="308">
        <v>502</v>
      </c>
      <c r="B142" s="309">
        <v>101</v>
      </c>
      <c r="C142" s="308" t="s">
        <v>589</v>
      </c>
      <c r="D142" s="321">
        <v>1000</v>
      </c>
      <c r="E142" s="321">
        <v>0</v>
      </c>
      <c r="F142" s="311">
        <f t="shared" si="10"/>
        <v>0</v>
      </c>
      <c r="G142" s="72"/>
    </row>
    <row r="143" spans="1:9" s="73" customFormat="1" ht="14.25" x14ac:dyDescent="0.2">
      <c r="A143" s="308">
        <v>502</v>
      </c>
      <c r="B143" s="309">
        <v>102</v>
      </c>
      <c r="C143" s="308" t="s">
        <v>590</v>
      </c>
      <c r="D143" s="321">
        <v>80000</v>
      </c>
      <c r="E143" s="321">
        <v>0</v>
      </c>
      <c r="F143" s="311">
        <f t="shared" si="10"/>
        <v>0</v>
      </c>
      <c r="G143" s="72"/>
    </row>
    <row r="144" spans="1:9" s="73" customFormat="1" ht="14.25" x14ac:dyDescent="0.2">
      <c r="A144" s="308">
        <v>511</v>
      </c>
      <c r="B144" s="309">
        <v>100</v>
      </c>
      <c r="C144" s="308" t="s">
        <v>100</v>
      </c>
      <c r="D144" s="321">
        <v>500000</v>
      </c>
      <c r="E144" s="321">
        <v>498542.99</v>
      </c>
      <c r="F144" s="311">
        <f t="shared" si="10"/>
        <v>0.99708597999999993</v>
      </c>
      <c r="G144" s="72"/>
    </row>
    <row r="145" spans="1:7" s="73" customFormat="1" ht="14.25" x14ac:dyDescent="0.2">
      <c r="A145" s="308">
        <v>518</v>
      </c>
      <c r="B145" s="309">
        <v>105</v>
      </c>
      <c r="C145" s="308" t="s">
        <v>594</v>
      </c>
      <c r="D145" s="321">
        <v>10000</v>
      </c>
      <c r="E145" s="321">
        <v>6786.5</v>
      </c>
      <c r="F145" s="311">
        <f t="shared" si="10"/>
        <v>0.67864999999999998</v>
      </c>
      <c r="G145" s="72"/>
    </row>
    <row r="146" spans="1:7" s="73" customFormat="1" ht="14.25" x14ac:dyDescent="0.2">
      <c r="A146" s="308">
        <v>518</v>
      </c>
      <c r="B146" s="309">
        <v>109</v>
      </c>
      <c r="C146" s="308" t="s">
        <v>595</v>
      </c>
      <c r="D146" s="321">
        <v>200000</v>
      </c>
      <c r="E146" s="321">
        <f>173583.47</f>
        <v>173583.47</v>
      </c>
      <c r="F146" s="311">
        <f t="shared" si="10"/>
        <v>0.86791735000000003</v>
      </c>
      <c r="G146" s="71"/>
    </row>
    <row r="147" spans="1:7" s="73" customFormat="1" ht="14.25" x14ac:dyDescent="0.2">
      <c r="A147" s="308">
        <v>562</v>
      </c>
      <c r="B147" s="309">
        <v>100</v>
      </c>
      <c r="C147" s="308" t="s">
        <v>638</v>
      </c>
      <c r="D147" s="321">
        <v>50000</v>
      </c>
      <c r="E147" s="321">
        <v>4366.0600000000004</v>
      </c>
      <c r="F147" s="311">
        <f>E147/D147</f>
        <v>8.7321200000000002E-2</v>
      </c>
      <c r="G147" s="72"/>
    </row>
    <row r="148" spans="1:7" s="73" customFormat="1" ht="14.25" x14ac:dyDescent="0.2">
      <c r="A148" s="308">
        <v>549</v>
      </c>
      <c r="B148" s="341" t="s">
        <v>351</v>
      </c>
      <c r="C148" s="308" t="s">
        <v>618</v>
      </c>
      <c r="D148" s="321">
        <v>10000</v>
      </c>
      <c r="E148" s="321">
        <v>1500</v>
      </c>
      <c r="F148" s="311">
        <f>E148/D148</f>
        <v>0.15</v>
      </c>
      <c r="G148" s="72"/>
    </row>
    <row r="149" spans="1:7" s="73" customFormat="1" ht="14.25" x14ac:dyDescent="0.2">
      <c r="A149" s="308">
        <v>549</v>
      </c>
      <c r="B149" s="309">
        <v>100</v>
      </c>
      <c r="C149" s="308" t="s">
        <v>614</v>
      </c>
      <c r="D149" s="321">
        <v>20000</v>
      </c>
      <c r="E149" s="321">
        <v>20059.599999999999</v>
      </c>
      <c r="F149" s="311">
        <f t="shared" si="10"/>
        <v>1.00298</v>
      </c>
      <c r="G149" s="72"/>
    </row>
    <row r="150" spans="1:7" s="73" customFormat="1" ht="14.25" x14ac:dyDescent="0.2">
      <c r="A150" s="337">
        <v>551</v>
      </c>
      <c r="B150" s="338">
        <v>100</v>
      </c>
      <c r="C150" s="337" t="s">
        <v>607</v>
      </c>
      <c r="D150" s="339"/>
      <c r="E150" s="339">
        <v>31401</v>
      </c>
      <c r="F150" s="311"/>
      <c r="G150" s="72"/>
    </row>
    <row r="151" spans="1:7" s="73" customFormat="1" ht="14.25" x14ac:dyDescent="0.2">
      <c r="A151" s="337">
        <v>558</v>
      </c>
      <c r="B151" s="338">
        <v>100</v>
      </c>
      <c r="C151" s="337" t="s">
        <v>639</v>
      </c>
      <c r="D151" s="339"/>
      <c r="E151" s="339">
        <v>37449.980000000003</v>
      </c>
      <c r="F151" s="311"/>
      <c r="G151" s="72"/>
    </row>
    <row r="152" spans="1:7" ht="15" thickBot="1" x14ac:dyDescent="0.25">
      <c r="A152" s="100" t="s">
        <v>339</v>
      </c>
      <c r="B152" s="100"/>
      <c r="C152" s="100"/>
      <c r="D152" s="112">
        <f>SUM(D141:D149)</f>
        <v>886000</v>
      </c>
      <c r="E152" s="112">
        <f>SUM(E141:E151)</f>
        <v>788582.95</v>
      </c>
      <c r="F152" s="101">
        <f t="shared" si="10"/>
        <v>0.89004847629796835</v>
      </c>
      <c r="G152" s="72"/>
    </row>
    <row r="153" spans="1:7" ht="15" thickTop="1" x14ac:dyDescent="0.2">
      <c r="A153" s="687" t="s">
        <v>640</v>
      </c>
      <c r="B153" s="688"/>
      <c r="C153" s="689"/>
      <c r="D153" s="351"/>
      <c r="E153" s="351"/>
      <c r="F153" s="352"/>
      <c r="G153" s="72"/>
    </row>
    <row r="154" spans="1:7" s="73" customFormat="1" ht="14.25" x14ac:dyDescent="0.2">
      <c r="A154" s="308">
        <v>518</v>
      </c>
      <c r="B154" s="309">
        <v>109</v>
      </c>
      <c r="C154" s="308" t="s">
        <v>641</v>
      </c>
      <c r="D154" s="321">
        <v>20000</v>
      </c>
      <c r="E154" s="321">
        <v>-4550</v>
      </c>
      <c r="F154" s="311">
        <f>E154/D154</f>
        <v>-0.22750000000000001</v>
      </c>
      <c r="G154" s="72"/>
    </row>
    <row r="155" spans="1:7" s="73" customFormat="1" ht="14.25" x14ac:dyDescent="0.2">
      <c r="A155" s="308">
        <v>538</v>
      </c>
      <c r="B155" s="309">
        <v>100</v>
      </c>
      <c r="C155" s="308" t="s">
        <v>603</v>
      </c>
      <c r="D155" s="321">
        <v>10000</v>
      </c>
      <c r="E155" s="321">
        <v>-1000</v>
      </c>
      <c r="F155" s="311">
        <f>E155/D155</f>
        <v>-0.1</v>
      </c>
      <c r="G155" s="72"/>
    </row>
    <row r="156" spans="1:7" s="73" customFormat="1" ht="14.25" x14ac:dyDescent="0.2">
      <c r="A156" s="308">
        <v>538</v>
      </c>
      <c r="B156" s="309">
        <v>101</v>
      </c>
      <c r="C156" s="308" t="s">
        <v>604</v>
      </c>
      <c r="D156" s="310">
        <v>50000</v>
      </c>
      <c r="E156" s="310">
        <v>1008</v>
      </c>
      <c r="F156" s="311">
        <f>E156/D156</f>
        <v>2.0160000000000001E-2</v>
      </c>
      <c r="G156" s="72"/>
    </row>
    <row r="157" spans="1:7" ht="15" thickBot="1" x14ac:dyDescent="0.25">
      <c r="A157" s="104" t="s">
        <v>339</v>
      </c>
      <c r="B157" s="104"/>
      <c r="C157" s="104"/>
      <c r="D157" s="114">
        <f>SUM(D154:D156)</f>
        <v>80000</v>
      </c>
      <c r="E157" s="114">
        <f>SUM(E154:E156)</f>
        <v>-4542</v>
      </c>
      <c r="F157" s="105">
        <f>E157/D157</f>
        <v>-5.6774999999999999E-2</v>
      </c>
      <c r="G157" s="71"/>
    </row>
    <row r="158" spans="1:7" ht="14.25" x14ac:dyDescent="0.2">
      <c r="A158" s="353" t="s">
        <v>642</v>
      </c>
      <c r="B158" s="353"/>
      <c r="C158" s="353"/>
      <c r="D158" s="347"/>
      <c r="E158" s="347"/>
      <c r="F158" s="348"/>
      <c r="G158" s="71"/>
    </row>
    <row r="159" spans="1:7" ht="14.25" x14ac:dyDescent="0.2">
      <c r="A159" s="316">
        <v>556</v>
      </c>
      <c r="B159" s="316">
        <v>100</v>
      </c>
      <c r="C159" s="316" t="s">
        <v>608</v>
      </c>
      <c r="D159" s="319"/>
      <c r="E159" s="319">
        <v>179829.03</v>
      </c>
      <c r="F159" s="320"/>
      <c r="G159" s="71"/>
    </row>
    <row r="160" spans="1:7" ht="15" thickBot="1" x14ac:dyDescent="0.25">
      <c r="A160" s="106" t="s">
        <v>339</v>
      </c>
      <c r="B160" s="107"/>
      <c r="C160" s="108"/>
      <c r="D160" s="118">
        <v>0</v>
      </c>
      <c r="E160" s="118">
        <f>SUM(E159)</f>
        <v>179829.03</v>
      </c>
      <c r="F160" s="109"/>
      <c r="G160" s="71"/>
    </row>
    <row r="161" spans="1:9" ht="15.75" customHeight="1" x14ac:dyDescent="0.2">
      <c r="A161" s="693" t="s">
        <v>486</v>
      </c>
      <c r="B161" s="694"/>
      <c r="C161" s="694"/>
      <c r="D161" s="694"/>
      <c r="E161" s="694"/>
      <c r="F161" s="695"/>
      <c r="G161" s="71"/>
    </row>
    <row r="162" spans="1:9" ht="14.25" x14ac:dyDescent="0.2">
      <c r="A162" s="687" t="s">
        <v>585</v>
      </c>
      <c r="B162" s="688"/>
      <c r="C162" s="689"/>
      <c r="D162" s="314"/>
      <c r="E162" s="314"/>
      <c r="F162" s="314"/>
      <c r="G162" s="71"/>
    </row>
    <row r="163" spans="1:9" ht="14.25" x14ac:dyDescent="0.2">
      <c r="A163" s="308">
        <v>603</v>
      </c>
      <c r="B163" s="309">
        <v>100</v>
      </c>
      <c r="C163" s="308" t="s">
        <v>643</v>
      </c>
      <c r="D163" s="321">
        <v>8249000</v>
      </c>
      <c r="E163" s="321">
        <f>7722074.6+748966.8</f>
        <v>8471041.4000000004</v>
      </c>
      <c r="F163" s="311">
        <f t="shared" ref="F163:F171" si="11">E163/D163</f>
        <v>1.0269173718026428</v>
      </c>
      <c r="G163" s="71"/>
      <c r="I163" s="75"/>
    </row>
    <row r="164" spans="1:9" ht="14.25" x14ac:dyDescent="0.2">
      <c r="A164" s="308">
        <v>603</v>
      </c>
      <c r="B164" s="309">
        <v>100</v>
      </c>
      <c r="C164" s="308" t="s">
        <v>644</v>
      </c>
      <c r="D164" s="321">
        <v>2725000</v>
      </c>
      <c r="E164" s="321">
        <f>2799566.23-2960</f>
        <v>2796606.23</v>
      </c>
      <c r="F164" s="311">
        <f t="shared" si="11"/>
        <v>1.0262775155963302</v>
      </c>
      <c r="G164" s="71"/>
    </row>
    <row r="165" spans="1:9" ht="14.25" x14ac:dyDescent="0.2">
      <c r="A165" s="308">
        <v>603</v>
      </c>
      <c r="B165" s="309">
        <v>100</v>
      </c>
      <c r="C165" s="308" t="s">
        <v>491</v>
      </c>
      <c r="D165" s="321">
        <v>300000</v>
      </c>
      <c r="E165" s="321">
        <v>526994.66</v>
      </c>
      <c r="F165" s="311">
        <f t="shared" si="11"/>
        <v>1.7566488666666669</v>
      </c>
      <c r="G165" s="71"/>
    </row>
    <row r="166" spans="1:9" ht="14.25" x14ac:dyDescent="0.2">
      <c r="A166" s="308">
        <v>603</v>
      </c>
      <c r="B166" s="309">
        <v>100</v>
      </c>
      <c r="C166" s="308" t="s">
        <v>645</v>
      </c>
      <c r="D166" s="321">
        <v>1100000</v>
      </c>
      <c r="E166" s="321">
        <v>1276110.04</v>
      </c>
      <c r="F166" s="311">
        <f t="shared" si="11"/>
        <v>1.1601000363636365</v>
      </c>
      <c r="G166" s="71"/>
    </row>
    <row r="167" spans="1:9" ht="14.25" x14ac:dyDescent="0.2">
      <c r="A167" s="308">
        <v>603</v>
      </c>
      <c r="B167" s="309">
        <v>100</v>
      </c>
      <c r="C167" s="308" t="s">
        <v>646</v>
      </c>
      <c r="D167" s="321">
        <v>1500000</v>
      </c>
      <c r="E167" s="321">
        <f>1473951.69+10133.84</f>
        <v>1484085.53</v>
      </c>
      <c r="F167" s="311">
        <f t="shared" si="11"/>
        <v>0.98939035333333336</v>
      </c>
      <c r="G167" s="71"/>
    </row>
    <row r="168" spans="1:9" ht="14.25" x14ac:dyDescent="0.2">
      <c r="A168" s="308">
        <v>603</v>
      </c>
      <c r="B168" s="309">
        <v>100</v>
      </c>
      <c r="C168" s="308" t="s">
        <v>647</v>
      </c>
      <c r="D168" s="321">
        <v>91000</v>
      </c>
      <c r="E168" s="321">
        <v>91958</v>
      </c>
      <c r="F168" s="311">
        <f t="shared" si="11"/>
        <v>1.0105274725274724</v>
      </c>
      <c r="G168" s="71"/>
    </row>
    <row r="169" spans="1:9" ht="14.25" x14ac:dyDescent="0.2">
      <c r="A169" s="308">
        <v>603</v>
      </c>
      <c r="B169" s="309">
        <v>100</v>
      </c>
      <c r="C169" s="308" t="s">
        <v>648</v>
      </c>
      <c r="D169" s="321">
        <v>60000</v>
      </c>
      <c r="E169" s="321">
        <v>70038.13</v>
      </c>
      <c r="F169" s="311">
        <f t="shared" si="11"/>
        <v>1.1673021666666668</v>
      </c>
      <c r="G169" s="71"/>
    </row>
    <row r="170" spans="1:9" ht="14.25" x14ac:dyDescent="0.2">
      <c r="A170" s="308">
        <v>603</v>
      </c>
      <c r="B170" s="309">
        <v>100</v>
      </c>
      <c r="C170" s="308" t="s">
        <v>649</v>
      </c>
      <c r="D170" s="321">
        <v>20000</v>
      </c>
      <c r="E170" s="321">
        <v>26341</v>
      </c>
      <c r="F170" s="311">
        <f t="shared" si="11"/>
        <v>1.3170500000000001</v>
      </c>
      <c r="G170" s="71"/>
    </row>
    <row r="171" spans="1:9" ht="15" thickBot="1" x14ac:dyDescent="0.25">
      <c r="A171" s="100" t="s">
        <v>339</v>
      </c>
      <c r="B171" s="100"/>
      <c r="C171" s="100"/>
      <c r="D171" s="112">
        <f>SUM(D163:D170)</f>
        <v>14045000</v>
      </c>
      <c r="E171" s="112">
        <f>SUM(E163:E170)</f>
        <v>14743174.990000002</v>
      </c>
      <c r="F171" s="101">
        <f t="shared" si="11"/>
        <v>1.0497098604485584</v>
      </c>
      <c r="G171" s="71"/>
    </row>
    <row r="172" spans="1:9" ht="15" thickTop="1" x14ac:dyDescent="0.2">
      <c r="A172" s="687" t="s">
        <v>586</v>
      </c>
      <c r="B172" s="688"/>
      <c r="C172" s="689"/>
      <c r="D172" s="351"/>
      <c r="E172" s="351"/>
      <c r="F172" s="314"/>
      <c r="G172" s="71"/>
    </row>
    <row r="173" spans="1:9" ht="14.25" x14ac:dyDescent="0.2">
      <c r="A173" s="308">
        <v>602</v>
      </c>
      <c r="B173" s="309"/>
      <c r="C173" s="308" t="s">
        <v>495</v>
      </c>
      <c r="D173" s="321">
        <v>6294000</v>
      </c>
      <c r="E173" s="321">
        <f>5337283.77+997796.76</f>
        <v>6335080.5299999993</v>
      </c>
      <c r="F173" s="311">
        <f>E173/D173</f>
        <v>1.0065269351763584</v>
      </c>
      <c r="G173" s="71"/>
    </row>
    <row r="174" spans="1:9" ht="14.25" x14ac:dyDescent="0.2">
      <c r="A174" s="308">
        <v>602</v>
      </c>
      <c r="B174" s="309"/>
      <c r="C174" s="308" t="s">
        <v>496</v>
      </c>
      <c r="D174" s="321">
        <v>380000</v>
      </c>
      <c r="E174" s="321">
        <v>353763.35</v>
      </c>
      <c r="F174" s="311">
        <f>E174/D174</f>
        <v>0.93095618421052628</v>
      </c>
      <c r="G174" s="71"/>
    </row>
    <row r="175" spans="1:9" s="73" customFormat="1" ht="14.25" x14ac:dyDescent="0.2">
      <c r="A175" s="308">
        <v>602</v>
      </c>
      <c r="B175" s="309"/>
      <c r="C175" s="308" t="s">
        <v>497</v>
      </c>
      <c r="D175" s="321">
        <v>617000</v>
      </c>
      <c r="E175" s="342">
        <f>97783.55+600378.79</f>
        <v>698162.34000000008</v>
      </c>
      <c r="F175" s="311">
        <f>E175/D175</f>
        <v>1.1315435008103729</v>
      </c>
      <c r="G175" s="71"/>
    </row>
    <row r="176" spans="1:9" s="73" customFormat="1" ht="14.25" x14ac:dyDescent="0.2">
      <c r="A176" s="308">
        <v>602</v>
      </c>
      <c r="B176" s="309"/>
      <c r="C176" s="308" t="s">
        <v>498</v>
      </c>
      <c r="D176" s="321">
        <v>754000</v>
      </c>
      <c r="E176" s="321">
        <v>762873.72</v>
      </c>
      <c r="F176" s="311">
        <f>E176/D176</f>
        <v>1.0117688594164456</v>
      </c>
      <c r="G176" s="71"/>
    </row>
    <row r="177" spans="1:8" s="73" customFormat="1" ht="15" thickBot="1" x14ac:dyDescent="0.25">
      <c r="A177" s="100" t="s">
        <v>339</v>
      </c>
      <c r="B177" s="100"/>
      <c r="C177" s="100"/>
      <c r="D177" s="112">
        <f>SUM(D173:D176)</f>
        <v>8045000</v>
      </c>
      <c r="E177" s="112">
        <f>SUM(E173:E176)</f>
        <v>8149879.9399999985</v>
      </c>
      <c r="F177" s="101">
        <f>E177/D177</f>
        <v>1.0130366612802981</v>
      </c>
      <c r="G177" s="71"/>
    </row>
    <row r="178" spans="1:8" s="73" customFormat="1" ht="15" thickTop="1" x14ac:dyDescent="0.2">
      <c r="A178" s="687" t="s">
        <v>499</v>
      </c>
      <c r="B178" s="688"/>
      <c r="C178" s="689"/>
      <c r="D178" s="351"/>
      <c r="E178" s="351"/>
      <c r="F178" s="314"/>
      <c r="G178" s="71"/>
    </row>
    <row r="179" spans="1:8" s="73" customFormat="1" ht="14.25" x14ac:dyDescent="0.2">
      <c r="A179" s="308">
        <v>647</v>
      </c>
      <c r="B179" s="309">
        <v>100</v>
      </c>
      <c r="C179" s="308" t="s">
        <v>650</v>
      </c>
      <c r="D179" s="321">
        <v>200000</v>
      </c>
      <c r="E179" s="321">
        <v>0</v>
      </c>
      <c r="F179" s="311">
        <f>E179/D179</f>
        <v>0</v>
      </c>
      <c r="G179" s="71"/>
    </row>
    <row r="180" spans="1:8" s="73" customFormat="1" ht="14.25" x14ac:dyDescent="0.2">
      <c r="A180" s="308">
        <v>662</v>
      </c>
      <c r="B180" s="309">
        <v>100</v>
      </c>
      <c r="C180" s="308" t="s">
        <v>651</v>
      </c>
      <c r="D180" s="321">
        <v>50000</v>
      </c>
      <c r="E180" s="321">
        <v>1513.12</v>
      </c>
      <c r="F180" s="311">
        <f>E180/D180</f>
        <v>3.0262399999999998E-2</v>
      </c>
      <c r="G180" s="71"/>
    </row>
    <row r="181" spans="1:8" s="73" customFormat="1" ht="14.25" x14ac:dyDescent="0.2">
      <c r="A181" s="308">
        <v>602</v>
      </c>
      <c r="B181" s="309">
        <v>100</v>
      </c>
      <c r="C181" s="308" t="s">
        <v>652</v>
      </c>
      <c r="D181" s="321">
        <v>5000</v>
      </c>
      <c r="E181" s="342">
        <v>3867.54</v>
      </c>
      <c r="F181" s="311">
        <f>E181/D181</f>
        <v>0.77350799999999997</v>
      </c>
      <c r="G181" s="71"/>
    </row>
    <row r="182" spans="1:8" s="73" customFormat="1" ht="14.25" x14ac:dyDescent="0.2">
      <c r="A182" s="308">
        <v>602</v>
      </c>
      <c r="B182" s="309">
        <v>100</v>
      </c>
      <c r="C182" s="308" t="s">
        <v>653</v>
      </c>
      <c r="D182" s="321">
        <v>0</v>
      </c>
      <c r="E182" s="321">
        <v>44182.26</v>
      </c>
      <c r="F182" s="343">
        <v>0</v>
      </c>
      <c r="G182" s="71"/>
    </row>
    <row r="183" spans="1:8" s="73" customFormat="1" ht="14.25" x14ac:dyDescent="0.2">
      <c r="A183" s="308">
        <v>649</v>
      </c>
      <c r="B183" s="309">
        <v>100</v>
      </c>
      <c r="C183" s="308" t="s">
        <v>654</v>
      </c>
      <c r="D183" s="321">
        <v>20000</v>
      </c>
      <c r="E183" s="321">
        <f>1300+20950+591.74</f>
        <v>22841.74</v>
      </c>
      <c r="F183" s="311">
        <f>E183/D183</f>
        <v>1.1420870000000001</v>
      </c>
      <c r="G183" s="71"/>
    </row>
    <row r="184" spans="1:8" s="73" customFormat="1" ht="14.25" x14ac:dyDescent="0.2">
      <c r="A184" s="344" t="s">
        <v>339</v>
      </c>
      <c r="B184" s="344"/>
      <c r="C184" s="344"/>
      <c r="D184" s="345">
        <f>SUM(D179:D183)</f>
        <v>275000</v>
      </c>
      <c r="E184" s="345">
        <f>SUM(E179:E183)</f>
        <v>72404.66</v>
      </c>
      <c r="F184" s="346">
        <f>E184/D184</f>
        <v>0.26328967272727272</v>
      </c>
      <c r="G184" s="71"/>
    </row>
    <row r="185" spans="1:8" s="73" customFormat="1" ht="14.25" x14ac:dyDescent="0.2">
      <c r="A185" s="97" t="s">
        <v>528</v>
      </c>
      <c r="B185" s="97"/>
      <c r="C185" s="97"/>
      <c r="D185" s="115">
        <f>D14+D23+D40+D62+D72+D81+D99+D113+D126+D139+D152+D157</f>
        <v>17248000</v>
      </c>
      <c r="E185" s="115">
        <f>E14+E23+E40+E62+E72+E81+E99+E113+E126+E139+E152+E157+E160</f>
        <v>14349020.319999998</v>
      </c>
      <c r="F185" s="98">
        <f>E185/D185</f>
        <v>0.83192371985157687</v>
      </c>
      <c r="G185" s="70"/>
      <c r="H185" s="78"/>
    </row>
    <row r="186" spans="1:8" s="73" customFormat="1" ht="14.25" x14ac:dyDescent="0.2">
      <c r="A186" s="97" t="s">
        <v>527</v>
      </c>
      <c r="B186" s="97"/>
      <c r="C186" s="97"/>
      <c r="D186" s="115">
        <f>D184+D177+D171</f>
        <v>22365000</v>
      </c>
      <c r="E186" s="115">
        <f>E184+E177+E171+14.05</f>
        <v>22965473.640000001</v>
      </c>
      <c r="F186" s="98">
        <f>E186/D186</f>
        <v>1.0268488101945004</v>
      </c>
      <c r="G186" s="70"/>
    </row>
    <row r="187" spans="1:8" s="73" customFormat="1" ht="14.25" x14ac:dyDescent="0.2">
      <c r="A187" s="97" t="s">
        <v>655</v>
      </c>
      <c r="B187" s="97"/>
      <c r="C187" s="97"/>
      <c r="D187" s="116">
        <f>D186-D185</f>
        <v>5117000</v>
      </c>
      <c r="E187" s="116">
        <f>E186-E185</f>
        <v>8616453.3200000022</v>
      </c>
      <c r="F187" s="98">
        <f>E187/D187</f>
        <v>1.6838876920070358</v>
      </c>
      <c r="G187" s="70"/>
      <c r="H187" s="78"/>
    </row>
    <row r="188" spans="1:8" s="73" customFormat="1" ht="14.25" x14ac:dyDescent="0.2">
      <c r="A188" s="88"/>
      <c r="B188" s="89"/>
      <c r="C188" s="88"/>
      <c r="D188" s="88"/>
      <c r="E188" s="90"/>
      <c r="F188" s="91"/>
      <c r="G188" s="70"/>
    </row>
    <row r="189" spans="1:8" s="73" customFormat="1" ht="14.25" x14ac:dyDescent="0.2">
      <c r="A189" s="92"/>
      <c r="B189" s="89"/>
      <c r="C189" s="88"/>
      <c r="D189" s="88"/>
      <c r="E189" s="90"/>
      <c r="F189" s="91"/>
      <c r="G189" s="70"/>
    </row>
    <row r="190" spans="1:8" s="73" customFormat="1" x14ac:dyDescent="0.2">
      <c r="A190" s="70"/>
      <c r="B190" s="76"/>
      <c r="C190" s="70"/>
      <c r="D190" s="70"/>
      <c r="G190" s="70"/>
    </row>
    <row r="193" spans="1:7" s="73" customFormat="1" x14ac:dyDescent="0.2">
      <c r="A193" s="83"/>
      <c r="B193" s="84"/>
      <c r="C193" s="70"/>
      <c r="D193" s="70"/>
      <c r="E193" s="70"/>
      <c r="G193" s="70"/>
    </row>
    <row r="194" spans="1:7" s="73" customFormat="1" x14ac:dyDescent="0.2">
      <c r="A194" s="83"/>
      <c r="C194" s="70"/>
      <c r="D194" s="70"/>
      <c r="E194" s="70"/>
      <c r="G194" s="70"/>
    </row>
  </sheetData>
  <sheetProtection selectLockedCells="1" selectUnlockedCells="1"/>
  <mergeCells count="19">
    <mergeCell ref="A1:F1"/>
    <mergeCell ref="A4:C4"/>
    <mergeCell ref="A15:C15"/>
    <mergeCell ref="A24:C24"/>
    <mergeCell ref="A40:B40"/>
    <mergeCell ref="A172:C172"/>
    <mergeCell ref="A178:C178"/>
    <mergeCell ref="A2:F2"/>
    <mergeCell ref="A161:F161"/>
    <mergeCell ref="A127:C127"/>
    <mergeCell ref="A140:C140"/>
    <mergeCell ref="A153:C153"/>
    <mergeCell ref="A162:C162"/>
    <mergeCell ref="A41:C41"/>
    <mergeCell ref="A63:C63"/>
    <mergeCell ref="A73:C73"/>
    <mergeCell ref="A82:C82"/>
    <mergeCell ref="A100:C100"/>
    <mergeCell ref="A114:C114"/>
  </mergeCells>
  <pageMargins left="0.39374999999999999" right="0.39374999999999999" top="0.88611111111111107" bottom="1.0249999999999999" header="0.78749999999999998" footer="0.78749999999999998"/>
  <pageSetup paperSize="9" scale="97" firstPageNumber="0" fitToHeight="0" orientation="portrait" r:id="rId1"/>
  <headerFooter alignWithMargins="0">
    <oddFooter>&amp;CStránka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0" sqref="F10"/>
    </sheetView>
  </sheetViews>
  <sheetFormatPr defaultRowHeight="12.75" x14ac:dyDescent="0.2"/>
  <cols>
    <col min="1" max="1" width="14" style="70" bestFit="1" customWidth="1"/>
    <col min="2" max="6" width="12.625" style="70" customWidth="1"/>
    <col min="7" max="7" width="9" style="70"/>
    <col min="8" max="8" width="12.5" style="70" bestFit="1" customWidth="1"/>
    <col min="9" max="16384" width="9" style="70"/>
  </cols>
  <sheetData>
    <row r="1" spans="1:8" ht="15.75" customHeight="1" x14ac:dyDescent="0.2">
      <c r="A1" s="712" t="s">
        <v>677</v>
      </c>
      <c r="B1" s="712"/>
      <c r="C1" s="712"/>
      <c r="D1" s="712"/>
      <c r="E1" s="712"/>
      <c r="F1" s="712"/>
    </row>
    <row r="2" spans="1:8" ht="15.75" x14ac:dyDescent="0.25">
      <c r="A2" s="712"/>
      <c r="B2" s="712"/>
      <c r="C2" s="712"/>
      <c r="D2" s="712"/>
      <c r="E2" s="712"/>
      <c r="F2" s="712"/>
      <c r="G2" s="85"/>
    </row>
    <row r="3" spans="1:8" ht="15" x14ac:dyDescent="0.25">
      <c r="A3" s="711" t="s">
        <v>657</v>
      </c>
      <c r="B3" s="711"/>
      <c r="C3" s="711" t="s">
        <v>658</v>
      </c>
      <c r="D3" s="712" t="s">
        <v>659</v>
      </c>
      <c r="E3" s="712"/>
      <c r="F3" s="712"/>
      <c r="G3" s="86"/>
    </row>
    <row r="4" spans="1:8" ht="15" x14ac:dyDescent="0.25">
      <c r="A4" s="711"/>
      <c r="B4" s="711"/>
      <c r="C4" s="711"/>
      <c r="D4" s="525" t="s">
        <v>660</v>
      </c>
      <c r="E4" s="525" t="s">
        <v>661</v>
      </c>
      <c r="F4" s="525" t="s">
        <v>662</v>
      </c>
      <c r="G4" s="86"/>
    </row>
    <row r="5" spans="1:8" ht="15" x14ac:dyDescent="0.25">
      <c r="A5" s="434" t="s">
        <v>663</v>
      </c>
      <c r="B5" s="526">
        <f>SUM(C5:F5)</f>
        <v>1352559.46</v>
      </c>
      <c r="C5" s="526">
        <v>56724.84</v>
      </c>
      <c r="D5" s="526">
        <v>499020.75</v>
      </c>
      <c r="E5" s="526">
        <v>453941.48</v>
      </c>
      <c r="F5" s="526">
        <v>342872.39</v>
      </c>
      <c r="G5" s="82"/>
      <c r="H5" s="77"/>
    </row>
    <row r="6" spans="1:8" ht="15" x14ac:dyDescent="0.25">
      <c r="A6" s="434" t="s">
        <v>490</v>
      </c>
      <c r="B6" s="526">
        <f>SUM(C6:F6)</f>
        <v>-402.17999999999302</v>
      </c>
      <c r="C6" s="526">
        <v>-69769.039999999994</v>
      </c>
      <c r="D6" s="527">
        <v>0</v>
      </c>
      <c r="E6" s="526">
        <v>0</v>
      </c>
      <c r="F6" s="526">
        <v>69366.86</v>
      </c>
      <c r="G6" s="82"/>
      <c r="H6" s="75"/>
    </row>
    <row r="7" spans="1:8" ht="15" x14ac:dyDescent="0.25">
      <c r="A7" s="434" t="s">
        <v>491</v>
      </c>
      <c r="B7" s="526">
        <f t="shared" ref="B7:B12" si="0">SUM(C7:F7)</f>
        <v>438063.33</v>
      </c>
      <c r="C7" s="526">
        <v>60086.5</v>
      </c>
      <c r="D7" s="527">
        <v>100500</v>
      </c>
      <c r="E7" s="526">
        <v>0</v>
      </c>
      <c r="F7" s="526">
        <v>277476.83</v>
      </c>
      <c r="G7" s="82"/>
      <c r="H7" s="75"/>
    </row>
    <row r="8" spans="1:8" ht="15" x14ac:dyDescent="0.25">
      <c r="A8" s="434" t="s">
        <v>432</v>
      </c>
      <c r="B8" s="526">
        <f t="shared" si="0"/>
        <v>38178</v>
      </c>
      <c r="C8" s="526">
        <v>-52645</v>
      </c>
      <c r="D8" s="526">
        <v>0</v>
      </c>
      <c r="E8" s="526">
        <v>0</v>
      </c>
      <c r="F8" s="526">
        <v>90823</v>
      </c>
      <c r="G8" s="82"/>
    </row>
    <row r="9" spans="1:8" ht="15" x14ac:dyDescent="0.25">
      <c r="A9" s="434" t="s">
        <v>664</v>
      </c>
      <c r="B9" s="526">
        <f t="shared" si="0"/>
        <v>915556.85000000009</v>
      </c>
      <c r="C9" s="526">
        <v>890596.42</v>
      </c>
      <c r="D9" s="526">
        <v>0</v>
      </c>
      <c r="E9" s="526">
        <v>0</v>
      </c>
      <c r="F9" s="526">
        <v>24960.43</v>
      </c>
      <c r="G9" s="82"/>
    </row>
    <row r="10" spans="1:8" ht="15" x14ac:dyDescent="0.25">
      <c r="A10" s="434" t="s">
        <v>665</v>
      </c>
      <c r="B10" s="526">
        <f t="shared" si="0"/>
        <v>223250.34000000003</v>
      </c>
      <c r="C10" s="526">
        <v>3859.1</v>
      </c>
      <c r="D10" s="527">
        <v>51496.82</v>
      </c>
      <c r="E10" s="526">
        <v>0</v>
      </c>
      <c r="F10" s="526">
        <v>167894.42</v>
      </c>
      <c r="H10" s="87"/>
    </row>
    <row r="11" spans="1:8" ht="15" x14ac:dyDescent="0.25">
      <c r="A11" s="434" t="s">
        <v>89</v>
      </c>
      <c r="B11" s="526">
        <f t="shared" si="0"/>
        <v>2667.04</v>
      </c>
      <c r="C11" s="526">
        <v>2667.04</v>
      </c>
      <c r="D11" s="526">
        <v>0</v>
      </c>
      <c r="E11" s="526">
        <v>0</v>
      </c>
      <c r="F11" s="526">
        <v>0</v>
      </c>
    </row>
    <row r="12" spans="1:8" ht="15" x14ac:dyDescent="0.25">
      <c r="A12" s="434" t="s">
        <v>499</v>
      </c>
      <c r="B12" s="526">
        <f t="shared" si="0"/>
        <v>187705.4</v>
      </c>
      <c r="C12" s="526">
        <v>70477.87</v>
      </c>
      <c r="D12" s="526">
        <v>4434.03</v>
      </c>
      <c r="E12" s="526">
        <v>0</v>
      </c>
      <c r="F12" s="526">
        <f>113450+690+624.5-1971</f>
        <v>112793.5</v>
      </c>
      <c r="G12" s="82"/>
    </row>
    <row r="13" spans="1:8" ht="15" x14ac:dyDescent="0.25">
      <c r="A13" s="528" t="s">
        <v>339</v>
      </c>
      <c r="B13" s="529">
        <f>SUM(B5:B12)</f>
        <v>3157578.2399999998</v>
      </c>
      <c r="C13" s="529">
        <f>SUM(C5:C12)</f>
        <v>961997.7300000001</v>
      </c>
      <c r="D13" s="529">
        <f>SUM(D5:D12)</f>
        <v>655451.6</v>
      </c>
      <c r="E13" s="529">
        <f>SUM(E5:E12)</f>
        <v>453941.48</v>
      </c>
      <c r="F13" s="529">
        <f>SUM(F5:F12)</f>
        <v>1086187.4300000002</v>
      </c>
      <c r="G13" s="82"/>
    </row>
    <row r="14" spans="1:8" ht="15" x14ac:dyDescent="0.25">
      <c r="A14" s="530"/>
      <c r="B14" s="531"/>
      <c r="C14" s="531"/>
      <c r="D14" s="531"/>
      <c r="E14" s="531"/>
      <c r="F14" s="531"/>
      <c r="G14" s="82"/>
    </row>
    <row r="15" spans="1:8" ht="14.25" x14ac:dyDescent="0.2">
      <c r="A15" s="119"/>
      <c r="B15" s="120"/>
      <c r="C15" s="120"/>
      <c r="D15" s="120"/>
      <c r="E15" s="120"/>
      <c r="F15" s="120"/>
      <c r="G15" s="82"/>
    </row>
    <row r="16" spans="1:8" ht="14.25" x14ac:dyDescent="0.2">
      <c r="A16" s="713" t="s">
        <v>656</v>
      </c>
      <c r="B16" s="713"/>
      <c r="C16" s="713"/>
      <c r="D16" s="713"/>
      <c r="E16" s="713"/>
      <c r="F16" s="713"/>
    </row>
  </sheetData>
  <mergeCells count="5">
    <mergeCell ref="A3:B4"/>
    <mergeCell ref="C3:C4"/>
    <mergeCell ref="D3:F3"/>
    <mergeCell ref="A1:F2"/>
    <mergeCell ref="A16:F1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4" workbookViewId="0">
      <selection activeCell="E33" sqref="E33"/>
    </sheetView>
  </sheetViews>
  <sheetFormatPr defaultRowHeight="15" x14ac:dyDescent="0.25"/>
  <cols>
    <col min="1" max="1" width="22.375" style="354" customWidth="1"/>
    <col min="2" max="3" width="18.125" style="354" customWidth="1"/>
    <col min="4" max="4" width="18.125" style="361" customWidth="1"/>
    <col min="5" max="5" width="14.125" style="485" bestFit="1" customWidth="1"/>
    <col min="6" max="16384" width="9" style="354"/>
  </cols>
  <sheetData>
    <row r="1" spans="1:5" ht="30" customHeight="1" x14ac:dyDescent="0.25">
      <c r="A1" s="717" t="s">
        <v>500</v>
      </c>
      <c r="B1" s="718"/>
      <c r="C1" s="718"/>
      <c r="D1" s="718"/>
      <c r="E1" s="719"/>
    </row>
    <row r="2" spans="1:5" ht="14.45" customHeight="1" x14ac:dyDescent="0.25">
      <c r="A2" s="357"/>
      <c r="B2" s="358" t="s">
        <v>338</v>
      </c>
      <c r="C2" s="358" t="s">
        <v>501</v>
      </c>
      <c r="D2" s="482" t="s">
        <v>502</v>
      </c>
      <c r="E2" s="359" t="s">
        <v>503</v>
      </c>
    </row>
    <row r="3" spans="1:5" s="355" customFormat="1" ht="14.45" customHeight="1" x14ac:dyDescent="0.25">
      <c r="A3" s="720" t="s">
        <v>504</v>
      </c>
      <c r="B3" s="721"/>
      <c r="C3" s="721"/>
      <c r="D3" s="721"/>
      <c r="E3" s="722"/>
    </row>
    <row r="4" spans="1:5" s="355" customFormat="1" ht="14.45" customHeight="1" x14ac:dyDescent="0.25">
      <c r="A4" s="486" t="s">
        <v>505</v>
      </c>
      <c r="B4" s="487">
        <v>9621000</v>
      </c>
      <c r="C4" s="488">
        <v>9821452.9900000002</v>
      </c>
      <c r="D4" s="489">
        <v>9960899.8300000001</v>
      </c>
      <c r="E4" s="490">
        <f>D4/C4</f>
        <v>1.0141981884087805</v>
      </c>
    </row>
    <row r="5" spans="1:5" s="355" customFormat="1" ht="14.45" customHeight="1" x14ac:dyDescent="0.25">
      <c r="A5" s="486" t="s">
        <v>506</v>
      </c>
      <c r="B5" s="491">
        <v>1026000</v>
      </c>
      <c r="C5" s="492">
        <v>1026000</v>
      </c>
      <c r="D5" s="493">
        <v>1178380.24</v>
      </c>
      <c r="E5" s="494">
        <f>D5/C5</f>
        <v>1.1485187524366471</v>
      </c>
    </row>
    <row r="6" spans="1:5" s="355" customFormat="1" ht="14.45" customHeight="1" x14ac:dyDescent="0.25">
      <c r="A6" s="495" t="s">
        <v>507</v>
      </c>
      <c r="B6" s="488">
        <v>9621000</v>
      </c>
      <c r="C6" s="488">
        <v>9807452.9900000002</v>
      </c>
      <c r="D6" s="489">
        <v>9485815.2400000002</v>
      </c>
      <c r="E6" s="490">
        <f>D6/C6</f>
        <v>0.96720476250786491</v>
      </c>
    </row>
    <row r="7" spans="1:5" s="355" customFormat="1" ht="14.45" customHeight="1" x14ac:dyDescent="0.25">
      <c r="A7" s="496" t="s">
        <v>508</v>
      </c>
      <c r="B7" s="487">
        <v>1026000</v>
      </c>
      <c r="C7" s="488">
        <v>1026000</v>
      </c>
      <c r="D7" s="489">
        <v>987506.29</v>
      </c>
      <c r="E7" s="490">
        <f>D7/C7</f>
        <v>0.9624817641325536</v>
      </c>
    </row>
    <row r="8" spans="1:5" s="355" customFormat="1" ht="14.45" customHeight="1" x14ac:dyDescent="0.25">
      <c r="A8" s="497" t="s">
        <v>509</v>
      </c>
      <c r="B8" s="498"/>
      <c r="C8" s="498"/>
      <c r="D8" s="499">
        <f>D4-D6</f>
        <v>475084.58999999985</v>
      </c>
      <c r="E8" s="500"/>
    </row>
    <row r="9" spans="1:5" s="355" customFormat="1" ht="14.45" customHeight="1" x14ac:dyDescent="0.25">
      <c r="A9" s="497" t="s">
        <v>510</v>
      </c>
      <c r="B9" s="498"/>
      <c r="C9" s="498"/>
      <c r="D9" s="499">
        <f>D5-D7</f>
        <v>190873.94999999995</v>
      </c>
      <c r="E9" s="500"/>
    </row>
    <row r="10" spans="1:5" s="355" customFormat="1" ht="14.45" customHeight="1" x14ac:dyDescent="0.25">
      <c r="A10" s="497" t="s">
        <v>339</v>
      </c>
      <c r="B10" s="498"/>
      <c r="C10" s="498"/>
      <c r="D10" s="499">
        <f>SUM(D8:D9)</f>
        <v>665958.5399999998</v>
      </c>
      <c r="E10" s="500"/>
    </row>
    <row r="11" spans="1:5" s="355" customFormat="1" ht="14.45" customHeight="1" x14ac:dyDescent="0.25">
      <c r="A11" s="501" t="s">
        <v>511</v>
      </c>
      <c r="B11" s="502"/>
      <c r="C11" s="502"/>
      <c r="D11" s="503"/>
      <c r="E11" s="500"/>
    </row>
    <row r="12" spans="1:5" s="355" customFormat="1" ht="14.45" customHeight="1" x14ac:dyDescent="0.25">
      <c r="A12" s="501" t="s">
        <v>512</v>
      </c>
      <c r="B12" s="502"/>
      <c r="C12" s="502"/>
      <c r="D12" s="487">
        <f>D10</f>
        <v>665958.5399999998</v>
      </c>
      <c r="E12" s="500"/>
    </row>
    <row r="13" spans="1:5" s="355" customFormat="1" ht="14.45" customHeight="1" x14ac:dyDescent="0.25">
      <c r="A13" s="497" t="s">
        <v>393</v>
      </c>
      <c r="B13" s="498"/>
      <c r="C13" s="498"/>
      <c r="D13" s="499">
        <f>SUM(D12)</f>
        <v>665958.5399999998</v>
      </c>
      <c r="E13" s="500"/>
    </row>
    <row r="14" spans="1:5" s="355" customFormat="1" ht="14.45" customHeight="1" x14ac:dyDescent="0.25">
      <c r="A14" s="723" t="s">
        <v>513</v>
      </c>
      <c r="B14" s="724"/>
      <c r="C14" s="724"/>
      <c r="D14" s="724"/>
      <c r="E14" s="725"/>
    </row>
    <row r="15" spans="1:5" s="355" customFormat="1" ht="14.45" customHeight="1" x14ac:dyDescent="0.25">
      <c r="A15" s="504" t="s">
        <v>514</v>
      </c>
      <c r="B15" s="505">
        <v>1765000</v>
      </c>
      <c r="C15" s="505">
        <v>1768481</v>
      </c>
      <c r="D15" s="506">
        <v>1758271.39</v>
      </c>
      <c r="E15" s="507">
        <f>D15/C15</f>
        <v>0.99422690433202277</v>
      </c>
    </row>
    <row r="16" spans="1:5" s="355" customFormat="1" ht="14.45" customHeight="1" x14ac:dyDescent="0.25">
      <c r="A16" s="504" t="s">
        <v>506</v>
      </c>
      <c r="B16" s="508">
        <v>270000</v>
      </c>
      <c r="C16" s="508">
        <v>270000</v>
      </c>
      <c r="D16" s="509">
        <v>253060</v>
      </c>
      <c r="E16" s="510">
        <f>D16/C16</f>
        <v>0.93725925925925924</v>
      </c>
    </row>
    <row r="17" spans="1:5" s="355" customFormat="1" ht="14.45" customHeight="1" x14ac:dyDescent="0.25">
      <c r="A17" s="511" t="s">
        <v>507</v>
      </c>
      <c r="B17" s="512">
        <v>1765000</v>
      </c>
      <c r="C17" s="505">
        <v>1768481</v>
      </c>
      <c r="D17" s="506">
        <v>1582250.5</v>
      </c>
      <c r="E17" s="507">
        <f>D17/C17</f>
        <v>0.89469465603532072</v>
      </c>
    </row>
    <row r="18" spans="1:5" s="355" customFormat="1" ht="14.45" customHeight="1" x14ac:dyDescent="0.25">
      <c r="A18" s="511" t="s">
        <v>508</v>
      </c>
      <c r="B18" s="512">
        <v>270000</v>
      </c>
      <c r="C18" s="505">
        <v>270000</v>
      </c>
      <c r="D18" s="506">
        <v>131284</v>
      </c>
      <c r="E18" s="507">
        <f>D18/C18</f>
        <v>0.48623703703703702</v>
      </c>
    </row>
    <row r="19" spans="1:5" s="355" customFormat="1" ht="14.45" customHeight="1" x14ac:dyDescent="0.25">
      <c r="A19" s="513" t="s">
        <v>509</v>
      </c>
      <c r="B19" s="514"/>
      <c r="C19" s="514"/>
      <c r="D19" s="515">
        <f>D15-D17</f>
        <v>176020.8899999999</v>
      </c>
      <c r="E19" s="516"/>
    </row>
    <row r="20" spans="1:5" s="355" customFormat="1" ht="14.45" customHeight="1" x14ac:dyDescent="0.25">
      <c r="A20" s="513" t="s">
        <v>510</v>
      </c>
      <c r="B20" s="514"/>
      <c r="C20" s="514"/>
      <c r="D20" s="515">
        <f>D16-D18</f>
        <v>121776</v>
      </c>
      <c r="E20" s="516"/>
    </row>
    <row r="21" spans="1:5" s="355" customFormat="1" ht="14.45" customHeight="1" x14ac:dyDescent="0.25">
      <c r="A21" s="513" t="s">
        <v>339</v>
      </c>
      <c r="B21" s="514"/>
      <c r="C21" s="514"/>
      <c r="D21" s="515">
        <f>SUM(D19:D20)</f>
        <v>297796.8899999999</v>
      </c>
      <c r="E21" s="516"/>
    </row>
    <row r="22" spans="1:5" s="355" customFormat="1" ht="14.45" customHeight="1" x14ac:dyDescent="0.25">
      <c r="A22" s="517" t="s">
        <v>511</v>
      </c>
      <c r="B22" s="518"/>
      <c r="C22" s="518"/>
      <c r="D22" s="519"/>
      <c r="E22" s="516"/>
    </row>
    <row r="23" spans="1:5" s="355" customFormat="1" ht="14.45" customHeight="1" x14ac:dyDescent="0.25">
      <c r="A23" s="517" t="s">
        <v>512</v>
      </c>
      <c r="B23" s="518"/>
      <c r="C23" s="518"/>
      <c r="D23" s="512">
        <f>D21</f>
        <v>297796.8899999999</v>
      </c>
      <c r="E23" s="516"/>
    </row>
    <row r="24" spans="1:5" s="355" customFormat="1" ht="14.45" customHeight="1" x14ac:dyDescent="0.25">
      <c r="A24" s="513" t="s">
        <v>393</v>
      </c>
      <c r="B24" s="514"/>
      <c r="C24" s="514"/>
      <c r="D24" s="515">
        <f>SUM(D23)</f>
        <v>297796.8899999999</v>
      </c>
      <c r="E24" s="516"/>
    </row>
    <row r="25" spans="1:5" s="355" customFormat="1" ht="14.45" customHeight="1" x14ac:dyDescent="0.25">
      <c r="A25" s="714" t="s">
        <v>515</v>
      </c>
      <c r="B25" s="715"/>
      <c r="C25" s="715"/>
      <c r="D25" s="715"/>
      <c r="E25" s="716"/>
    </row>
    <row r="26" spans="1:5" s="355" customFormat="1" ht="14.45" customHeight="1" x14ac:dyDescent="0.25">
      <c r="A26" s="486" t="s">
        <v>514</v>
      </c>
      <c r="B26" s="487">
        <v>2008000</v>
      </c>
      <c r="C26" s="488">
        <v>2062676</v>
      </c>
      <c r="D26" s="489">
        <v>2155735.5699999998</v>
      </c>
      <c r="E26" s="520">
        <f>D26/C26</f>
        <v>1.0451159416214664</v>
      </c>
    </row>
    <row r="27" spans="1:5" s="355" customFormat="1" ht="14.45" customHeight="1" x14ac:dyDescent="0.25">
      <c r="A27" s="486" t="s">
        <v>506</v>
      </c>
      <c r="B27" s="487"/>
      <c r="C27" s="488"/>
      <c r="D27" s="489">
        <v>1584</v>
      </c>
      <c r="E27" s="520"/>
    </row>
    <row r="28" spans="1:5" s="355" customFormat="1" ht="14.45" customHeight="1" x14ac:dyDescent="0.25">
      <c r="A28" s="496" t="s">
        <v>507</v>
      </c>
      <c r="B28" s="487">
        <v>2008000</v>
      </c>
      <c r="C28" s="488">
        <v>2062676</v>
      </c>
      <c r="D28" s="489">
        <v>2056772.05</v>
      </c>
      <c r="E28" s="520">
        <f>D28/C28</f>
        <v>0.99713772303551307</v>
      </c>
    </row>
    <row r="29" spans="1:5" s="355" customFormat="1" ht="14.45" customHeight="1" x14ac:dyDescent="0.25">
      <c r="A29" s="496" t="s">
        <v>508</v>
      </c>
      <c r="B29" s="487"/>
      <c r="C29" s="488"/>
      <c r="D29" s="489">
        <v>200</v>
      </c>
      <c r="E29" s="520"/>
    </row>
    <row r="30" spans="1:5" s="355" customFormat="1" ht="14.45" customHeight="1" x14ac:dyDescent="0.25">
      <c r="A30" s="497" t="s">
        <v>509</v>
      </c>
      <c r="B30" s="498"/>
      <c r="C30" s="498"/>
      <c r="D30" s="499">
        <f>D26-D28</f>
        <v>98963.519999999786</v>
      </c>
      <c r="E30" s="500"/>
    </row>
    <row r="31" spans="1:5" s="355" customFormat="1" ht="14.45" customHeight="1" x14ac:dyDescent="0.25">
      <c r="A31" s="497" t="s">
        <v>510</v>
      </c>
      <c r="B31" s="498"/>
      <c r="C31" s="498"/>
      <c r="D31" s="499">
        <f>D27-D29</f>
        <v>1384</v>
      </c>
      <c r="E31" s="500"/>
    </row>
    <row r="32" spans="1:5" s="355" customFormat="1" ht="14.45" customHeight="1" x14ac:dyDescent="0.25">
      <c r="A32" s="501" t="s">
        <v>339</v>
      </c>
      <c r="B32" s="502"/>
      <c r="C32" s="502"/>
      <c r="D32" s="487">
        <f>SUM(D30:D31)</f>
        <v>100347.51999999979</v>
      </c>
      <c r="E32" s="500"/>
    </row>
    <row r="33" spans="1:5" s="355" customFormat="1" ht="14.45" customHeight="1" x14ac:dyDescent="0.25">
      <c r="A33" s="501" t="s">
        <v>511</v>
      </c>
      <c r="B33" s="502"/>
      <c r="C33" s="502"/>
      <c r="D33" s="487"/>
      <c r="E33" s="500"/>
    </row>
    <row r="34" spans="1:5" s="355" customFormat="1" ht="14.45" customHeight="1" x14ac:dyDescent="0.25">
      <c r="A34" s="501" t="s">
        <v>512</v>
      </c>
      <c r="B34" s="502"/>
      <c r="C34" s="502"/>
      <c r="D34" s="487">
        <f>D32</f>
        <v>100347.51999999979</v>
      </c>
      <c r="E34" s="500"/>
    </row>
    <row r="35" spans="1:5" s="355" customFormat="1" ht="14.45" customHeight="1" x14ac:dyDescent="0.25">
      <c r="A35" s="497" t="s">
        <v>393</v>
      </c>
      <c r="B35" s="498"/>
      <c r="C35" s="498"/>
      <c r="D35" s="499">
        <f>SUM(D34)</f>
        <v>100347.51999999979</v>
      </c>
      <c r="E35" s="500"/>
    </row>
    <row r="36" spans="1:5" s="355" customFormat="1" ht="14.45" customHeight="1" x14ac:dyDescent="0.25">
      <c r="A36" s="723" t="s">
        <v>516</v>
      </c>
      <c r="B36" s="724"/>
      <c r="C36" s="724"/>
      <c r="D36" s="724"/>
      <c r="E36" s="725"/>
    </row>
    <row r="37" spans="1:5" s="355" customFormat="1" ht="14.45" customHeight="1" x14ac:dyDescent="0.25">
      <c r="A37" s="504" t="s">
        <v>514</v>
      </c>
      <c r="B37" s="512">
        <v>1466000</v>
      </c>
      <c r="C37" s="505">
        <v>1530400</v>
      </c>
      <c r="D37" s="506">
        <v>1571080</v>
      </c>
      <c r="E37" s="507">
        <f>D37/C37</f>
        <v>1.0265812859383168</v>
      </c>
    </row>
    <row r="38" spans="1:5" s="355" customFormat="1" ht="14.45" customHeight="1" x14ac:dyDescent="0.25">
      <c r="A38" s="511" t="s">
        <v>507</v>
      </c>
      <c r="B38" s="512">
        <v>1466000</v>
      </c>
      <c r="C38" s="505">
        <v>1530400</v>
      </c>
      <c r="D38" s="506">
        <v>1383436.13</v>
      </c>
      <c r="E38" s="507">
        <f>D38/C38</f>
        <v>0.90397028881338204</v>
      </c>
    </row>
    <row r="39" spans="1:5" s="355" customFormat="1" ht="14.45" customHeight="1" x14ac:dyDescent="0.25">
      <c r="A39" s="513" t="s">
        <v>509</v>
      </c>
      <c r="B39" s="514"/>
      <c r="C39" s="514"/>
      <c r="D39" s="515">
        <f>D37-D38</f>
        <v>187643.87000000011</v>
      </c>
      <c r="E39" s="516"/>
    </row>
    <row r="40" spans="1:5" s="355" customFormat="1" ht="14.45" customHeight="1" x14ac:dyDescent="0.25">
      <c r="A40" s="517" t="s">
        <v>511</v>
      </c>
      <c r="B40" s="518"/>
      <c r="C40" s="518"/>
      <c r="D40" s="519"/>
      <c r="E40" s="516"/>
    </row>
    <row r="41" spans="1:5" s="355" customFormat="1" ht="14.45" customHeight="1" x14ac:dyDescent="0.25">
      <c r="A41" s="513" t="s">
        <v>517</v>
      </c>
      <c r="B41" s="514"/>
      <c r="C41" s="514"/>
      <c r="D41" s="515">
        <v>80000</v>
      </c>
      <c r="E41" s="516"/>
    </row>
    <row r="42" spans="1:5" s="355" customFormat="1" ht="14.45" customHeight="1" x14ac:dyDescent="0.25">
      <c r="A42" s="517" t="s">
        <v>512</v>
      </c>
      <c r="B42" s="518"/>
      <c r="C42" s="518"/>
      <c r="D42" s="512">
        <f>D39-D41</f>
        <v>107643.87000000011</v>
      </c>
      <c r="E42" s="516"/>
    </row>
    <row r="43" spans="1:5" s="355" customFormat="1" ht="14.45" customHeight="1" x14ac:dyDescent="0.25">
      <c r="A43" s="513" t="s">
        <v>393</v>
      </c>
      <c r="B43" s="514"/>
      <c r="C43" s="514"/>
      <c r="D43" s="515">
        <f>SUM(D41:D42)</f>
        <v>187643.87000000011</v>
      </c>
      <c r="E43" s="516"/>
    </row>
    <row r="44" spans="1:5" s="355" customFormat="1" ht="14.45" customHeight="1" x14ac:dyDescent="0.25">
      <c r="A44" s="714" t="s">
        <v>518</v>
      </c>
      <c r="B44" s="715"/>
      <c r="C44" s="715"/>
      <c r="D44" s="715"/>
      <c r="E44" s="716"/>
    </row>
    <row r="45" spans="1:5" s="355" customFormat="1" ht="14.45" customHeight="1" x14ac:dyDescent="0.25">
      <c r="A45" s="486" t="s">
        <v>514</v>
      </c>
      <c r="B45" s="487">
        <v>1243000</v>
      </c>
      <c r="C45" s="488">
        <v>1579266</v>
      </c>
      <c r="D45" s="489">
        <v>1914249.93</v>
      </c>
      <c r="E45" s="520">
        <f>D45/C45</f>
        <v>1.2121136844584763</v>
      </c>
    </row>
    <row r="46" spans="1:5" s="355" customFormat="1" ht="14.45" customHeight="1" x14ac:dyDescent="0.25">
      <c r="A46" s="496" t="s">
        <v>507</v>
      </c>
      <c r="B46" s="487">
        <v>1243000</v>
      </c>
      <c r="C46" s="488">
        <v>1579266</v>
      </c>
      <c r="D46" s="489">
        <v>1477153.88</v>
      </c>
      <c r="E46" s="520">
        <f>D46/C46</f>
        <v>0.93534203864326837</v>
      </c>
    </row>
    <row r="47" spans="1:5" s="355" customFormat="1" ht="14.45" customHeight="1" x14ac:dyDescent="0.25">
      <c r="A47" s="497" t="s">
        <v>509</v>
      </c>
      <c r="B47" s="498"/>
      <c r="C47" s="498"/>
      <c r="D47" s="499">
        <f>D45-D46</f>
        <v>437096.05000000005</v>
      </c>
      <c r="E47" s="500"/>
    </row>
    <row r="48" spans="1:5" s="355" customFormat="1" ht="14.45" customHeight="1" x14ac:dyDescent="0.25">
      <c r="A48" s="501" t="s">
        <v>511</v>
      </c>
      <c r="B48" s="502"/>
      <c r="C48" s="502"/>
      <c r="D48" s="503"/>
      <c r="E48" s="500"/>
    </row>
    <row r="49" spans="1:5" s="355" customFormat="1" ht="14.45" customHeight="1" x14ac:dyDescent="0.25">
      <c r="A49" s="501" t="s">
        <v>512</v>
      </c>
      <c r="B49" s="502"/>
      <c r="C49" s="502"/>
      <c r="D49" s="487">
        <f>D47</f>
        <v>437096.05000000005</v>
      </c>
      <c r="E49" s="500"/>
    </row>
    <row r="50" spans="1:5" s="355" customFormat="1" ht="14.45" customHeight="1" x14ac:dyDescent="0.25">
      <c r="A50" s="521" t="s">
        <v>393</v>
      </c>
      <c r="B50" s="522"/>
      <c r="C50" s="522"/>
      <c r="D50" s="523">
        <f>SUM(D49)</f>
        <v>437096.05000000005</v>
      </c>
      <c r="E50" s="524"/>
    </row>
    <row r="51" spans="1:5" s="355" customFormat="1" ht="14.45" customHeight="1" x14ac:dyDescent="0.25">
      <c r="A51" s="356" t="s">
        <v>747</v>
      </c>
      <c r="D51" s="483"/>
      <c r="E51" s="484"/>
    </row>
    <row r="52" spans="1:5" s="355" customFormat="1" x14ac:dyDescent="0.25">
      <c r="D52" s="483"/>
      <c r="E52" s="484"/>
    </row>
    <row r="53" spans="1:5" s="355" customFormat="1" x14ac:dyDescent="0.25">
      <c r="D53" s="483"/>
      <c r="E53" s="484"/>
    </row>
  </sheetData>
  <mergeCells count="6">
    <mergeCell ref="A25:E25"/>
    <mergeCell ref="A1:E1"/>
    <mergeCell ref="A3:E3"/>
    <mergeCell ref="A14:E14"/>
    <mergeCell ref="A44:E44"/>
    <mergeCell ref="A36:E36"/>
  </mergeCells>
  <pageMargins left="0.25" right="0.25" top="0.75" bottom="0.75" header="0.3" footer="0.3"/>
  <pageSetup paperSize="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activeCell="E21" sqref="E21"/>
    </sheetView>
  </sheetViews>
  <sheetFormatPr defaultRowHeight="15" x14ac:dyDescent="0.25"/>
  <cols>
    <col min="1" max="1" width="9" style="354"/>
    <col min="2" max="2" width="31.125" style="354" customWidth="1"/>
    <col min="3" max="3" width="18" style="354" customWidth="1"/>
    <col min="4" max="4" width="18.375" style="354" customWidth="1"/>
    <col min="5" max="5" width="17.625" style="354" customWidth="1"/>
    <col min="6" max="6" width="15.875" style="354" bestFit="1" customWidth="1"/>
    <col min="7" max="7" width="13.625" style="354" bestFit="1" customWidth="1"/>
    <col min="8" max="8" width="10" style="354" bestFit="1" customWidth="1"/>
    <col min="9" max="16384" width="9" style="354"/>
  </cols>
  <sheetData>
    <row r="1" spans="2:8" ht="30" customHeight="1" x14ac:dyDescent="0.25">
      <c r="B1" s="726" t="s">
        <v>519</v>
      </c>
      <c r="C1" s="726"/>
      <c r="D1" s="726"/>
      <c r="E1" s="726"/>
      <c r="F1" s="726"/>
    </row>
    <row r="2" spans="2:8" s="360" customFormat="1" ht="18" customHeight="1" x14ac:dyDescent="0.25">
      <c r="B2" s="480"/>
      <c r="C2" s="481" t="s">
        <v>520</v>
      </c>
      <c r="D2" s="481" t="s">
        <v>501</v>
      </c>
      <c r="E2" s="481" t="s">
        <v>222</v>
      </c>
      <c r="F2" s="481"/>
    </row>
    <row r="3" spans="2:8" ht="18" customHeight="1" x14ac:dyDescent="0.25">
      <c r="B3" s="727" t="s">
        <v>521</v>
      </c>
      <c r="C3" s="727"/>
      <c r="D3" s="727"/>
      <c r="E3" s="727"/>
      <c r="F3" s="727"/>
    </row>
    <row r="4" spans="2:8" ht="18" customHeight="1" x14ac:dyDescent="0.25">
      <c r="B4" s="472" t="s">
        <v>514</v>
      </c>
      <c r="C4" s="473">
        <v>15661000</v>
      </c>
      <c r="D4" s="474">
        <v>17492950</v>
      </c>
      <c r="E4" s="474">
        <v>17407757.239999998</v>
      </c>
      <c r="F4" s="446">
        <f t="shared" ref="F4:F9" si="0">E4/D4</f>
        <v>0.99512988032321581</v>
      </c>
    </row>
    <row r="5" spans="2:8" ht="18" customHeight="1" x14ac:dyDescent="0.25">
      <c r="B5" s="447" t="s">
        <v>522</v>
      </c>
      <c r="C5" s="475">
        <v>132000</v>
      </c>
      <c r="D5" s="476">
        <v>132000</v>
      </c>
      <c r="E5" s="476">
        <v>132400</v>
      </c>
      <c r="F5" s="451">
        <f t="shared" si="0"/>
        <v>1.0030303030303029</v>
      </c>
    </row>
    <row r="6" spans="2:8" ht="18" customHeight="1" x14ac:dyDescent="0.25">
      <c r="B6" s="447" t="s">
        <v>523</v>
      </c>
      <c r="C6" s="477">
        <v>15661000</v>
      </c>
      <c r="D6" s="478">
        <v>17492950</v>
      </c>
      <c r="E6" s="478">
        <v>17266462.27</v>
      </c>
      <c r="F6" s="456">
        <f t="shared" si="0"/>
        <v>0.98705262805873217</v>
      </c>
    </row>
    <row r="7" spans="2:8" ht="18" customHeight="1" x14ac:dyDescent="0.25">
      <c r="B7" s="447" t="s">
        <v>524</v>
      </c>
      <c r="C7" s="477">
        <v>1000</v>
      </c>
      <c r="D7" s="478">
        <v>1000</v>
      </c>
      <c r="E7" s="478">
        <v>820</v>
      </c>
      <c r="F7" s="456">
        <f t="shared" si="0"/>
        <v>0.82</v>
      </c>
    </row>
    <row r="8" spans="2:8" ht="18" customHeight="1" x14ac:dyDescent="0.25">
      <c r="B8" s="459" t="s">
        <v>527</v>
      </c>
      <c r="C8" s="466">
        <f>SUM(C4:C5)</f>
        <v>15793000</v>
      </c>
      <c r="D8" s="479">
        <f>SUM(D4:D5)</f>
        <v>17624950</v>
      </c>
      <c r="E8" s="479">
        <f>SUM(E4:E5)</f>
        <v>17540157.239999998</v>
      </c>
      <c r="F8" s="463">
        <f t="shared" si="0"/>
        <v>0.99518904961432508</v>
      </c>
    </row>
    <row r="9" spans="2:8" ht="18" customHeight="1" x14ac:dyDescent="0.25">
      <c r="B9" s="459" t="s">
        <v>528</v>
      </c>
      <c r="C9" s="466">
        <f>SUM(C6:C7)</f>
        <v>15662000</v>
      </c>
      <c r="D9" s="479">
        <f>SUM(D6:D7)</f>
        <v>17493950</v>
      </c>
      <c r="E9" s="479">
        <f>SUM(E6:E7)</f>
        <v>17267282.27</v>
      </c>
      <c r="F9" s="463">
        <f t="shared" si="0"/>
        <v>0.9870430788929887</v>
      </c>
    </row>
    <row r="10" spans="2:8" ht="18" customHeight="1" x14ac:dyDescent="0.25">
      <c r="B10" s="464" t="s">
        <v>509</v>
      </c>
      <c r="C10" s="466"/>
      <c r="D10" s="466"/>
      <c r="E10" s="466">
        <f>E4-E6</f>
        <v>141294.96999999881</v>
      </c>
      <c r="F10" s="467"/>
    </row>
    <row r="11" spans="2:8" ht="18" customHeight="1" x14ac:dyDescent="0.25">
      <c r="B11" s="459" t="s">
        <v>525</v>
      </c>
      <c r="C11" s="477">
        <v>131000</v>
      </c>
      <c r="D11" s="478">
        <v>131000</v>
      </c>
      <c r="E11" s="466">
        <f>E5-E7</f>
        <v>131580</v>
      </c>
      <c r="F11" s="467"/>
    </row>
    <row r="12" spans="2:8" ht="18" customHeight="1" x14ac:dyDescent="0.25">
      <c r="B12" s="464" t="s">
        <v>339</v>
      </c>
      <c r="C12" s="466"/>
      <c r="D12" s="466"/>
      <c r="E12" s="466">
        <f>SUM(E10:E11)</f>
        <v>272874.96999999881</v>
      </c>
      <c r="F12" s="467">
        <f>F10+F11</f>
        <v>0</v>
      </c>
    </row>
    <row r="13" spans="2:8" ht="18" customHeight="1" x14ac:dyDescent="0.25">
      <c r="B13" s="464" t="s">
        <v>511</v>
      </c>
      <c r="C13" s="466"/>
      <c r="D13" s="466"/>
      <c r="E13" s="466"/>
      <c r="F13" s="467"/>
    </row>
    <row r="14" spans="2:8" ht="18" customHeight="1" x14ac:dyDescent="0.25">
      <c r="B14" s="464" t="s">
        <v>582</v>
      </c>
      <c r="C14" s="466"/>
      <c r="D14" s="466"/>
      <c r="E14" s="466">
        <f>E12</f>
        <v>272874.96999999881</v>
      </c>
      <c r="F14" s="467"/>
    </row>
    <row r="15" spans="2:8" ht="18" customHeight="1" x14ac:dyDescent="0.25">
      <c r="B15" s="468" t="s">
        <v>393</v>
      </c>
      <c r="C15" s="470"/>
      <c r="D15" s="470"/>
      <c r="E15" s="470">
        <f>SUM(E14)</f>
        <v>272874.96999999881</v>
      </c>
      <c r="F15" s="471"/>
    </row>
    <row r="16" spans="2:8" ht="18" customHeight="1" x14ac:dyDescent="0.25">
      <c r="B16" s="728" t="s">
        <v>526</v>
      </c>
      <c r="C16" s="729"/>
      <c r="D16" s="729"/>
      <c r="E16" s="729"/>
      <c r="F16" s="730"/>
      <c r="G16" s="362"/>
      <c r="H16" s="362"/>
    </row>
    <row r="17" spans="2:8" ht="18" customHeight="1" x14ac:dyDescent="0.25">
      <c r="B17" s="442" t="s">
        <v>514</v>
      </c>
      <c r="C17" s="443">
        <v>15397000</v>
      </c>
      <c r="D17" s="444">
        <v>16581540</v>
      </c>
      <c r="E17" s="445">
        <v>16141964.99</v>
      </c>
      <c r="F17" s="446">
        <f t="shared" ref="F17:F22" si="1">E17/D17</f>
        <v>0.97349009742159054</v>
      </c>
      <c r="G17" s="362"/>
      <c r="H17" s="362"/>
    </row>
    <row r="18" spans="2:8" ht="18" customHeight="1" x14ac:dyDescent="0.25">
      <c r="B18" s="447" t="s">
        <v>522</v>
      </c>
      <c r="C18" s="448">
        <v>1980000</v>
      </c>
      <c r="D18" s="449">
        <v>2260000</v>
      </c>
      <c r="E18" s="450">
        <v>2230243.2599999998</v>
      </c>
      <c r="F18" s="451">
        <f t="shared" si="1"/>
        <v>0.98683330088495569</v>
      </c>
      <c r="G18" s="362"/>
      <c r="H18" s="362"/>
    </row>
    <row r="19" spans="2:8" ht="18" customHeight="1" x14ac:dyDescent="0.25">
      <c r="B19" s="452" t="s">
        <v>523</v>
      </c>
      <c r="C19" s="453">
        <v>15729109</v>
      </c>
      <c r="D19" s="454">
        <v>16913649</v>
      </c>
      <c r="E19" s="455">
        <v>16088197.1</v>
      </c>
      <c r="F19" s="456">
        <f t="shared" si="1"/>
        <v>0.95119610794808385</v>
      </c>
      <c r="G19" s="362"/>
      <c r="H19" s="362"/>
    </row>
    <row r="20" spans="2:8" ht="18" customHeight="1" x14ac:dyDescent="0.25">
      <c r="B20" s="447" t="s">
        <v>524</v>
      </c>
      <c r="C20" s="457">
        <v>1647891</v>
      </c>
      <c r="D20" s="458">
        <v>1927891</v>
      </c>
      <c r="E20" s="455">
        <v>1867770.34</v>
      </c>
      <c r="F20" s="456">
        <f t="shared" si="1"/>
        <v>0.96881532202806075</v>
      </c>
      <c r="G20" s="363"/>
      <c r="H20" s="363"/>
    </row>
    <row r="21" spans="2:8" ht="18" customHeight="1" x14ac:dyDescent="0.25">
      <c r="B21" s="459" t="s">
        <v>527</v>
      </c>
      <c r="C21" s="460">
        <f>SUM(C17:C18)</f>
        <v>17377000</v>
      </c>
      <c r="D21" s="461">
        <f>SUM(D17:D18)</f>
        <v>18841540</v>
      </c>
      <c r="E21" s="462">
        <f>SUM(E17:E18)</f>
        <v>18372208.25</v>
      </c>
      <c r="F21" s="463">
        <f t="shared" si="1"/>
        <v>0.97509058442144325</v>
      </c>
      <c r="G21" s="362"/>
      <c r="H21" s="362"/>
    </row>
    <row r="22" spans="2:8" ht="18" customHeight="1" x14ac:dyDescent="0.25">
      <c r="B22" s="459" t="s">
        <v>528</v>
      </c>
      <c r="C22" s="460">
        <f>SUM(C19:C20)</f>
        <v>17377000</v>
      </c>
      <c r="D22" s="461">
        <f>SUM(D19:D20)</f>
        <v>18841540</v>
      </c>
      <c r="E22" s="462">
        <f>SUM(E19:E20)</f>
        <v>17955967.440000001</v>
      </c>
      <c r="F22" s="456">
        <f t="shared" si="1"/>
        <v>0.95299892896228233</v>
      </c>
      <c r="G22" s="362"/>
      <c r="H22" s="362"/>
    </row>
    <row r="23" spans="2:8" ht="18" customHeight="1" x14ac:dyDescent="0.25">
      <c r="B23" s="464" t="s">
        <v>509</v>
      </c>
      <c r="C23" s="465"/>
      <c r="D23" s="465"/>
      <c r="E23" s="466">
        <f>E17-E19</f>
        <v>53767.890000000596</v>
      </c>
      <c r="F23" s="467"/>
      <c r="G23" s="362"/>
      <c r="H23" s="362"/>
    </row>
    <row r="24" spans="2:8" ht="18" customHeight="1" x14ac:dyDescent="0.25">
      <c r="B24" s="464" t="s">
        <v>525</v>
      </c>
      <c r="C24" s="465"/>
      <c r="D24" s="465"/>
      <c r="E24" s="466">
        <f>E18-E20</f>
        <v>362472.91999999969</v>
      </c>
      <c r="F24" s="467"/>
      <c r="G24" s="362"/>
      <c r="H24" s="362"/>
    </row>
    <row r="25" spans="2:8" ht="18" customHeight="1" x14ac:dyDescent="0.25">
      <c r="B25" s="464" t="s">
        <v>339</v>
      </c>
      <c r="C25" s="465"/>
      <c r="D25" s="465"/>
      <c r="E25" s="466">
        <f>SUM(E23:E24)</f>
        <v>416240.81000000029</v>
      </c>
      <c r="F25" s="467"/>
      <c r="G25" s="362"/>
      <c r="H25" s="362"/>
    </row>
    <row r="26" spans="2:8" ht="18" customHeight="1" x14ac:dyDescent="0.25">
      <c r="B26" s="464" t="s">
        <v>511</v>
      </c>
      <c r="C26" s="465"/>
      <c r="D26" s="465"/>
      <c r="E26" s="466"/>
      <c r="F26" s="467"/>
      <c r="G26" s="362"/>
      <c r="H26" s="362"/>
    </row>
    <row r="27" spans="2:8" ht="18" customHeight="1" x14ac:dyDescent="0.25">
      <c r="B27" s="464" t="s">
        <v>582</v>
      </c>
      <c r="C27" s="465"/>
      <c r="D27" s="465"/>
      <c r="E27" s="466">
        <v>216240.81</v>
      </c>
      <c r="F27" s="467"/>
      <c r="G27" s="365"/>
      <c r="H27" s="362"/>
    </row>
    <row r="28" spans="2:8" ht="18" customHeight="1" x14ac:dyDescent="0.25">
      <c r="B28" s="464" t="s">
        <v>517</v>
      </c>
      <c r="C28" s="465"/>
      <c r="D28" s="465"/>
      <c r="E28" s="466">
        <v>200000</v>
      </c>
      <c r="F28" s="467"/>
      <c r="G28" s="362"/>
      <c r="H28" s="362"/>
    </row>
    <row r="29" spans="2:8" ht="18" customHeight="1" x14ac:dyDescent="0.25">
      <c r="B29" s="468" t="s">
        <v>393</v>
      </c>
      <c r="C29" s="469"/>
      <c r="D29" s="469"/>
      <c r="E29" s="470">
        <f>SUM(E27:E28)</f>
        <v>416240.81</v>
      </c>
      <c r="F29" s="471"/>
      <c r="G29" s="364"/>
      <c r="H29" s="362"/>
    </row>
    <row r="30" spans="2:8" ht="18" customHeight="1" x14ac:dyDescent="0.25"/>
    <row r="31" spans="2:8" ht="18" customHeight="1" x14ac:dyDescent="0.25">
      <c r="B31" s="354" t="s">
        <v>747</v>
      </c>
    </row>
  </sheetData>
  <mergeCells count="3">
    <mergeCell ref="B1:F1"/>
    <mergeCell ref="B3:F3"/>
    <mergeCell ref="B16:F16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workbookViewId="0">
      <selection activeCell="B17" sqref="B17"/>
    </sheetView>
  </sheetViews>
  <sheetFormatPr defaultColWidth="8.75" defaultRowHeight="15" x14ac:dyDescent="0.25"/>
  <cols>
    <col min="1" max="1" width="9.375" style="121" customWidth="1"/>
    <col min="2" max="2" width="34.75" style="121" customWidth="1"/>
    <col min="3" max="6" width="9.375" style="121" customWidth="1"/>
    <col min="7" max="16384" width="8.75" style="121"/>
  </cols>
  <sheetData>
    <row r="1" spans="1:6" ht="18" customHeight="1" thickBot="1" x14ac:dyDescent="0.3">
      <c r="A1" s="605" t="s">
        <v>283</v>
      </c>
      <c r="B1" s="606"/>
      <c r="C1" s="606"/>
      <c r="D1" s="606"/>
      <c r="E1" s="606"/>
      <c r="F1" s="607"/>
    </row>
    <row r="2" spans="1:6" ht="18" customHeight="1" x14ac:dyDescent="0.25"/>
    <row r="3" spans="1:6" ht="18" customHeight="1" x14ac:dyDescent="0.25">
      <c r="A3" s="124" t="s">
        <v>286</v>
      </c>
      <c r="B3" s="124" t="s">
        <v>224</v>
      </c>
      <c r="C3" s="122" t="s">
        <v>227</v>
      </c>
      <c r="D3" s="122" t="s">
        <v>228</v>
      </c>
      <c r="E3" s="122" t="s">
        <v>244</v>
      </c>
      <c r="F3" s="122" t="s">
        <v>230</v>
      </c>
    </row>
    <row r="4" spans="1:6" ht="18" customHeight="1" x14ac:dyDescent="0.25">
      <c r="A4" s="125">
        <v>10</v>
      </c>
      <c r="B4" s="126" t="s">
        <v>287</v>
      </c>
      <c r="C4" s="127">
        <v>178.4</v>
      </c>
      <c r="D4" s="127">
        <v>178.078</v>
      </c>
      <c r="E4" s="152">
        <v>0.99819500000000005</v>
      </c>
      <c r="F4" s="143">
        <v>-0.32200000000000001</v>
      </c>
    </row>
    <row r="5" spans="1:6" ht="18" customHeight="1" x14ac:dyDescent="0.25">
      <c r="A5" s="130">
        <v>22</v>
      </c>
      <c r="B5" s="131" t="s">
        <v>288</v>
      </c>
      <c r="C5" s="132">
        <v>2329.3000000000002</v>
      </c>
      <c r="D5" s="132">
        <v>1952.8296499999999</v>
      </c>
      <c r="E5" s="172">
        <v>0.83837600000000001</v>
      </c>
      <c r="F5" s="145">
        <v>-376.47035</v>
      </c>
    </row>
    <row r="6" spans="1:6" ht="18" customHeight="1" x14ac:dyDescent="0.25">
      <c r="A6" s="130">
        <v>23</v>
      </c>
      <c r="B6" s="131" t="s">
        <v>289</v>
      </c>
      <c r="C6" s="132">
        <v>700</v>
      </c>
      <c r="D6" s="132">
        <v>665.16800000000001</v>
      </c>
      <c r="E6" s="172">
        <v>0.95023999999999997</v>
      </c>
      <c r="F6" s="145">
        <v>-34.832000000000001</v>
      </c>
    </row>
    <row r="7" spans="1:6" ht="18" customHeight="1" x14ac:dyDescent="0.25">
      <c r="A7" s="130">
        <v>31</v>
      </c>
      <c r="B7" s="131" t="s">
        <v>290</v>
      </c>
      <c r="C7" s="132">
        <v>7337</v>
      </c>
      <c r="D7" s="132">
        <v>7337</v>
      </c>
      <c r="E7" s="172">
        <v>1</v>
      </c>
      <c r="F7" s="145">
        <v>0</v>
      </c>
    </row>
    <row r="8" spans="1:6" ht="18" customHeight="1" x14ac:dyDescent="0.25">
      <c r="A8" s="130">
        <v>32</v>
      </c>
      <c r="B8" s="131" t="s">
        <v>290</v>
      </c>
      <c r="C8" s="132">
        <v>1920.7</v>
      </c>
      <c r="D8" s="132">
        <v>1085.251</v>
      </c>
      <c r="E8" s="172">
        <v>0.56502799999999997</v>
      </c>
      <c r="F8" s="145">
        <v>-835.44899999999996</v>
      </c>
    </row>
    <row r="9" spans="1:6" ht="18" customHeight="1" x14ac:dyDescent="0.25">
      <c r="A9" s="130">
        <v>33</v>
      </c>
      <c r="B9" s="131" t="s">
        <v>291</v>
      </c>
      <c r="C9" s="132">
        <v>14510.8</v>
      </c>
      <c r="D9" s="132">
        <v>13142.117480000001</v>
      </c>
      <c r="E9" s="172">
        <v>0.90567799999999998</v>
      </c>
      <c r="F9" s="145">
        <v>-1368.6825200000001</v>
      </c>
    </row>
    <row r="10" spans="1:6" ht="18" customHeight="1" x14ac:dyDescent="0.25">
      <c r="A10" s="130">
        <v>34</v>
      </c>
      <c r="B10" s="131" t="s">
        <v>292</v>
      </c>
      <c r="C10" s="132">
        <v>1702.5</v>
      </c>
      <c r="D10" s="132">
        <v>1681.0411799999999</v>
      </c>
      <c r="E10" s="172">
        <v>0.98739500000000002</v>
      </c>
      <c r="F10" s="145">
        <v>-21.458819999999999</v>
      </c>
    </row>
    <row r="11" spans="1:6" ht="18" customHeight="1" x14ac:dyDescent="0.25">
      <c r="A11" s="130">
        <v>36</v>
      </c>
      <c r="B11" s="131" t="s">
        <v>293</v>
      </c>
      <c r="C11" s="132">
        <v>16019.8</v>
      </c>
      <c r="D11" s="132">
        <v>15475.06357</v>
      </c>
      <c r="E11" s="172">
        <v>0.96599599999999997</v>
      </c>
      <c r="F11" s="145">
        <v>-544.73643000000004</v>
      </c>
    </row>
    <row r="12" spans="1:6" ht="18" customHeight="1" x14ac:dyDescent="0.25">
      <c r="A12" s="130">
        <v>37</v>
      </c>
      <c r="B12" s="131" t="s">
        <v>294</v>
      </c>
      <c r="C12" s="132">
        <v>5137.3999999999996</v>
      </c>
      <c r="D12" s="132">
        <v>5107.8059999999996</v>
      </c>
      <c r="E12" s="172">
        <v>0.99423899999999998</v>
      </c>
      <c r="F12" s="145">
        <v>-29.594000000000001</v>
      </c>
    </row>
    <row r="13" spans="1:6" ht="18" customHeight="1" x14ac:dyDescent="0.25">
      <c r="A13" s="130">
        <v>43</v>
      </c>
      <c r="B13" s="131" t="s">
        <v>295</v>
      </c>
      <c r="C13" s="132">
        <v>1683.2</v>
      </c>
      <c r="D13" s="132">
        <v>1352.3425</v>
      </c>
      <c r="E13" s="172">
        <v>0.80343500000000001</v>
      </c>
      <c r="F13" s="145">
        <v>-330.85750000000002</v>
      </c>
    </row>
    <row r="14" spans="1:6" ht="18" customHeight="1" x14ac:dyDescent="0.25">
      <c r="A14" s="130">
        <v>52</v>
      </c>
      <c r="B14" s="131" t="s">
        <v>296</v>
      </c>
      <c r="C14" s="132">
        <v>100</v>
      </c>
      <c r="D14" s="132">
        <v>74.302000000000007</v>
      </c>
      <c r="E14" s="172">
        <v>0.74302000000000001</v>
      </c>
      <c r="F14" s="145">
        <v>-25.698</v>
      </c>
    </row>
    <row r="15" spans="1:6" ht="18" customHeight="1" x14ac:dyDescent="0.25">
      <c r="A15" s="130">
        <v>53</v>
      </c>
      <c r="B15" s="131" t="s">
        <v>213</v>
      </c>
      <c r="C15" s="132">
        <v>2567.5</v>
      </c>
      <c r="D15" s="132">
        <v>2404.6251200000002</v>
      </c>
      <c r="E15" s="172">
        <v>0.93656200000000001</v>
      </c>
      <c r="F15" s="145">
        <v>-162.87487999999999</v>
      </c>
    </row>
    <row r="16" spans="1:6" ht="18" customHeight="1" x14ac:dyDescent="0.25">
      <c r="A16" s="130">
        <v>55</v>
      </c>
      <c r="B16" s="131" t="s">
        <v>297</v>
      </c>
      <c r="C16" s="132">
        <v>505.1</v>
      </c>
      <c r="D16" s="132">
        <v>488.03573</v>
      </c>
      <c r="E16" s="172">
        <v>0.96621599999999996</v>
      </c>
      <c r="F16" s="145">
        <v>-17.06427</v>
      </c>
    </row>
    <row r="17" spans="1:6" ht="18" customHeight="1" x14ac:dyDescent="0.25">
      <c r="A17" s="130">
        <v>61</v>
      </c>
      <c r="B17" s="131" t="s">
        <v>298</v>
      </c>
      <c r="C17" s="132">
        <v>75083.600000000006</v>
      </c>
      <c r="D17" s="132">
        <v>38166.562839999999</v>
      </c>
      <c r="E17" s="172">
        <v>0.50831999999999999</v>
      </c>
      <c r="F17" s="145">
        <v>-36917.03716</v>
      </c>
    </row>
    <row r="18" spans="1:6" ht="18" customHeight="1" x14ac:dyDescent="0.25">
      <c r="A18" s="130">
        <v>62</v>
      </c>
      <c r="B18" s="131" t="s">
        <v>299</v>
      </c>
      <c r="C18" s="132">
        <v>150</v>
      </c>
      <c r="D18" s="132">
        <v>147.26662999999999</v>
      </c>
      <c r="E18" s="172">
        <v>0.98177700000000001</v>
      </c>
      <c r="F18" s="145">
        <v>-2.7333699999999999</v>
      </c>
    </row>
    <row r="19" spans="1:6" ht="18" customHeight="1" x14ac:dyDescent="0.25">
      <c r="A19" s="130">
        <v>63</v>
      </c>
      <c r="B19" s="131" t="s">
        <v>300</v>
      </c>
      <c r="C19" s="132">
        <v>440.9</v>
      </c>
      <c r="D19" s="132">
        <v>386.88391999999999</v>
      </c>
      <c r="E19" s="172">
        <v>0.87748599999999999</v>
      </c>
      <c r="F19" s="145">
        <v>-54.016080000000002</v>
      </c>
    </row>
    <row r="20" spans="1:6" ht="18" customHeight="1" x14ac:dyDescent="0.25">
      <c r="A20" s="130">
        <v>64</v>
      </c>
      <c r="B20" s="131" t="s">
        <v>301</v>
      </c>
      <c r="C20" s="132">
        <v>1411.5</v>
      </c>
      <c r="D20" s="132">
        <v>1255.16335</v>
      </c>
      <c r="E20" s="172">
        <v>0.88924000000000003</v>
      </c>
      <c r="F20" s="145">
        <v>-156.33664999999999</v>
      </c>
    </row>
    <row r="21" spans="1:6" ht="18" customHeight="1" x14ac:dyDescent="0.25">
      <c r="A21" s="598" t="s">
        <v>302</v>
      </c>
      <c r="B21" s="608"/>
      <c r="C21" s="135">
        <f>SUM(C4:C20)</f>
        <v>131777.70000000001</v>
      </c>
      <c r="D21" s="135">
        <f>SUM(D4:D20)</f>
        <v>90899.536970000001</v>
      </c>
      <c r="E21" s="173">
        <f>D21/C21</f>
        <v>0.68979453253471557</v>
      </c>
      <c r="F21" s="151">
        <f t="shared" ref="F21" si="0">SUM(F4:F20)</f>
        <v>-40878.163029999996</v>
      </c>
    </row>
    <row r="22" spans="1:6" ht="18" customHeight="1" x14ac:dyDescent="0.25"/>
    <row r="23" spans="1:6" ht="18" customHeight="1" x14ac:dyDescent="0.25"/>
    <row r="24" spans="1:6" ht="18" customHeight="1" x14ac:dyDescent="0.25"/>
    <row r="25" spans="1:6" ht="18" customHeight="1" thickBot="1" x14ac:dyDescent="0.3"/>
    <row r="26" spans="1:6" ht="18" customHeight="1" thickBot="1" x14ac:dyDescent="0.3">
      <c r="A26" s="605" t="s">
        <v>284</v>
      </c>
      <c r="B26" s="606"/>
      <c r="C26" s="606"/>
      <c r="D26" s="606"/>
      <c r="E26" s="606"/>
      <c r="F26" s="607"/>
    </row>
    <row r="27" spans="1:6" ht="18" customHeight="1" x14ac:dyDescent="0.25"/>
    <row r="28" spans="1:6" ht="18" customHeight="1" x14ac:dyDescent="0.25">
      <c r="A28" s="122" t="s">
        <v>303</v>
      </c>
      <c r="B28" s="122" t="s">
        <v>224</v>
      </c>
      <c r="C28" s="122" t="s">
        <v>227</v>
      </c>
      <c r="D28" s="122" t="s">
        <v>228</v>
      </c>
      <c r="E28" s="122" t="s">
        <v>244</v>
      </c>
      <c r="F28" s="122" t="s">
        <v>230</v>
      </c>
    </row>
    <row r="29" spans="1:6" ht="18" customHeight="1" x14ac:dyDescent="0.25">
      <c r="A29" s="174"/>
      <c r="B29" s="175" t="s">
        <v>752</v>
      </c>
      <c r="C29" s="176">
        <v>31946.2</v>
      </c>
      <c r="D29" s="176">
        <v>740</v>
      </c>
      <c r="E29" s="152">
        <v>0.21274100000000001</v>
      </c>
      <c r="F29" s="177">
        <f>D29-C29</f>
        <v>-31206.2</v>
      </c>
    </row>
    <row r="30" spans="1:6" ht="18" customHeight="1" x14ac:dyDescent="0.25">
      <c r="A30" s="178">
        <v>1</v>
      </c>
      <c r="B30" s="158" t="s">
        <v>304</v>
      </c>
      <c r="C30" s="159">
        <v>100</v>
      </c>
      <c r="D30" s="159">
        <v>74.302000000000007</v>
      </c>
      <c r="E30" s="172">
        <v>0.74302000000000001</v>
      </c>
      <c r="F30" s="179">
        <v>-25.698</v>
      </c>
    </row>
    <row r="31" spans="1:6" ht="18" customHeight="1" x14ac:dyDescent="0.25">
      <c r="A31" s="178">
        <v>2</v>
      </c>
      <c r="B31" s="158" t="s">
        <v>221</v>
      </c>
      <c r="C31" s="159">
        <v>1503</v>
      </c>
      <c r="D31" s="159">
        <v>1502.35</v>
      </c>
      <c r="E31" s="172">
        <v>0.99956699999999998</v>
      </c>
      <c r="F31" s="179">
        <v>-0.65</v>
      </c>
    </row>
    <row r="32" spans="1:6" ht="18" customHeight="1" x14ac:dyDescent="0.25">
      <c r="A32" s="178">
        <v>3</v>
      </c>
      <c r="B32" s="158" t="s">
        <v>220</v>
      </c>
      <c r="C32" s="159">
        <v>5348</v>
      </c>
      <c r="D32" s="159">
        <v>5322.7740000000003</v>
      </c>
      <c r="E32" s="172">
        <v>0.99528300000000003</v>
      </c>
      <c r="F32" s="179">
        <v>-25.225999999999999</v>
      </c>
    </row>
    <row r="33" spans="1:6" ht="18" customHeight="1" x14ac:dyDescent="0.25">
      <c r="A33" s="178">
        <v>4</v>
      </c>
      <c r="B33" s="158" t="s">
        <v>193</v>
      </c>
      <c r="C33" s="159">
        <v>37734.699999999997</v>
      </c>
      <c r="D33" s="159">
        <v>36929.705150000002</v>
      </c>
      <c r="E33" s="172">
        <v>0.97866600000000004</v>
      </c>
      <c r="F33" s="179">
        <v>-804.99485000000004</v>
      </c>
    </row>
    <row r="34" spans="1:6" ht="18" customHeight="1" x14ac:dyDescent="0.25">
      <c r="A34" s="157">
        <v>5</v>
      </c>
      <c r="B34" s="158" t="s">
        <v>219</v>
      </c>
      <c r="C34" s="159">
        <v>8456.1</v>
      </c>
      <c r="D34" s="159">
        <v>5840.5441300000002</v>
      </c>
      <c r="E34" s="172">
        <v>0.69069000000000003</v>
      </c>
      <c r="F34" s="179">
        <v>-2615.5558700000001</v>
      </c>
    </row>
    <row r="35" spans="1:6" ht="18" customHeight="1" x14ac:dyDescent="0.25">
      <c r="A35" s="178">
        <v>7</v>
      </c>
      <c r="B35" s="158" t="s">
        <v>218</v>
      </c>
      <c r="C35" s="159">
        <v>2469.9</v>
      </c>
      <c r="D35" s="159">
        <v>2078.1636800000001</v>
      </c>
      <c r="E35" s="172">
        <v>0.841395</v>
      </c>
      <c r="F35" s="179">
        <v>-391.73631999999998</v>
      </c>
    </row>
    <row r="36" spans="1:6" ht="18" customHeight="1" x14ac:dyDescent="0.25">
      <c r="A36" s="178">
        <v>9</v>
      </c>
      <c r="B36" s="158" t="s">
        <v>217</v>
      </c>
      <c r="C36" s="159">
        <v>320</v>
      </c>
      <c r="D36" s="159">
        <v>213.96475000000001</v>
      </c>
      <c r="E36" s="172">
        <v>0.66863899999999998</v>
      </c>
      <c r="F36" s="179">
        <v>-106.03525</v>
      </c>
    </row>
    <row r="37" spans="1:6" ht="18" customHeight="1" x14ac:dyDescent="0.25">
      <c r="A37" s="178">
        <v>10</v>
      </c>
      <c r="B37" s="158" t="s">
        <v>305</v>
      </c>
      <c r="C37" s="159">
        <v>50</v>
      </c>
      <c r="D37" s="159">
        <v>14.307</v>
      </c>
      <c r="E37" s="172">
        <v>0.28614000000000001</v>
      </c>
      <c r="F37" s="179">
        <v>-35.692999999999998</v>
      </c>
    </row>
    <row r="38" spans="1:6" ht="18" customHeight="1" x14ac:dyDescent="0.25">
      <c r="A38" s="178">
        <v>11</v>
      </c>
      <c r="B38" s="158" t="s">
        <v>216</v>
      </c>
      <c r="C38" s="159">
        <v>34642.699999999997</v>
      </c>
      <c r="D38" s="159">
        <v>30834</v>
      </c>
      <c r="E38" s="172">
        <v>0.715229</v>
      </c>
      <c r="F38" s="179">
        <f>D38-C38</f>
        <v>-3808.6999999999971</v>
      </c>
    </row>
    <row r="39" spans="1:6" ht="18" customHeight="1" x14ac:dyDescent="0.25">
      <c r="A39" s="178">
        <v>13</v>
      </c>
      <c r="B39" s="158" t="s">
        <v>215</v>
      </c>
      <c r="C39" s="159">
        <v>2515</v>
      </c>
      <c r="D39" s="159">
        <v>2196.1042600000001</v>
      </c>
      <c r="E39" s="172">
        <v>0.87320200000000003</v>
      </c>
      <c r="F39" s="179">
        <v>-318.89573999999999</v>
      </c>
    </row>
    <row r="40" spans="1:6" ht="18" customHeight="1" x14ac:dyDescent="0.25">
      <c r="A40" s="178">
        <v>14</v>
      </c>
      <c r="B40" s="158" t="s">
        <v>214</v>
      </c>
      <c r="C40" s="159">
        <v>4124.6000000000004</v>
      </c>
      <c r="D40" s="159">
        <v>2748.9127100000001</v>
      </c>
      <c r="E40" s="172">
        <v>0.66646700000000003</v>
      </c>
      <c r="F40" s="179">
        <v>-1375.6872900000001</v>
      </c>
    </row>
    <row r="41" spans="1:6" ht="18" customHeight="1" x14ac:dyDescent="0.25">
      <c r="A41" s="178">
        <v>15</v>
      </c>
      <c r="B41" s="158" t="s">
        <v>197</v>
      </c>
      <c r="C41" s="159">
        <v>2567.5</v>
      </c>
      <c r="D41" s="159">
        <v>2404.6251200000002</v>
      </c>
      <c r="E41" s="172">
        <v>0.93656200000000001</v>
      </c>
      <c r="F41" s="179">
        <v>-162.87487999999999</v>
      </c>
    </row>
    <row r="42" spans="1:6" ht="18" customHeight="1" x14ac:dyDescent="0.25">
      <c r="A42" s="180" t="s">
        <v>1039</v>
      </c>
      <c r="B42" s="181"/>
      <c r="C42" s="135">
        <f>SUM(C29:C41)</f>
        <v>131777.70000000001</v>
      </c>
      <c r="D42" s="135">
        <f>SUM(D29:D41)</f>
        <v>90899.752800000002</v>
      </c>
      <c r="E42" s="153">
        <f>D42/C42</f>
        <v>0.68979617036873453</v>
      </c>
      <c r="F42" s="151">
        <f>SUM(F29:F41)</f>
        <v>-40877.947200000002</v>
      </c>
    </row>
    <row r="43" spans="1:6" ht="18" customHeight="1" x14ac:dyDescent="0.25"/>
    <row r="44" spans="1:6" ht="18" customHeight="1" x14ac:dyDescent="0.25"/>
    <row r="45" spans="1:6" ht="18" customHeight="1" x14ac:dyDescent="0.25"/>
    <row r="46" spans="1:6" ht="18" customHeight="1" x14ac:dyDescent="0.25"/>
    <row r="47" spans="1:6" ht="18" customHeight="1" x14ac:dyDescent="0.25"/>
    <row r="48" spans="1:6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mergeCells count="3">
    <mergeCell ref="A1:F1"/>
    <mergeCell ref="A26:F26"/>
    <mergeCell ref="A21:B2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4" sqref="B4"/>
    </sheetView>
  </sheetViews>
  <sheetFormatPr defaultColWidth="8.75" defaultRowHeight="15" x14ac:dyDescent="0.25"/>
  <cols>
    <col min="1" max="1" width="8.75" style="121"/>
    <col min="2" max="2" width="34.25" style="121" customWidth="1"/>
    <col min="3" max="16384" width="8.75" style="121"/>
  </cols>
  <sheetData>
    <row r="1" spans="1:6" ht="15.75" customHeight="1" x14ac:dyDescent="0.25">
      <c r="A1" s="600" t="s">
        <v>285</v>
      </c>
      <c r="B1" s="601"/>
      <c r="C1" s="601"/>
      <c r="D1" s="601"/>
      <c r="E1" s="601"/>
      <c r="F1" s="602"/>
    </row>
    <row r="3" spans="1:6" x14ac:dyDescent="0.25">
      <c r="A3" s="122" t="s">
        <v>243</v>
      </c>
      <c r="B3" s="122" t="s">
        <v>224</v>
      </c>
      <c r="C3" s="123" t="s">
        <v>227</v>
      </c>
      <c r="D3" s="122" t="s">
        <v>228</v>
      </c>
      <c r="E3" s="122" t="s">
        <v>244</v>
      </c>
      <c r="F3" s="124" t="s">
        <v>230</v>
      </c>
    </row>
    <row r="4" spans="1:6" x14ac:dyDescent="0.25">
      <c r="A4" s="125">
        <v>6119</v>
      </c>
      <c r="B4" s="126" t="s">
        <v>306</v>
      </c>
      <c r="C4" s="127">
        <v>121.3</v>
      </c>
      <c r="D4" s="127">
        <v>121.20399999999999</v>
      </c>
      <c r="E4" s="152">
        <v>0.99920799999999999</v>
      </c>
      <c r="F4" s="129">
        <v>-9.6000000000000002E-2</v>
      </c>
    </row>
    <row r="5" spans="1:6" x14ac:dyDescent="0.25">
      <c r="A5" s="130">
        <v>6121</v>
      </c>
      <c r="B5" s="131" t="s">
        <v>75</v>
      </c>
      <c r="C5" s="132">
        <v>31186.7</v>
      </c>
      <c r="D5" s="132">
        <v>26618.45636</v>
      </c>
      <c r="E5" s="172">
        <v>0.85351900000000003</v>
      </c>
      <c r="F5" s="134">
        <v>-4568.2436399999997</v>
      </c>
    </row>
    <row r="6" spans="1:6" x14ac:dyDescent="0.25">
      <c r="A6" s="130">
        <v>6122</v>
      </c>
      <c r="B6" s="131" t="s">
        <v>66</v>
      </c>
      <c r="C6" s="132">
        <v>2708.3</v>
      </c>
      <c r="D6" s="132">
        <v>2516.1134999999999</v>
      </c>
      <c r="E6" s="172">
        <v>0.929037</v>
      </c>
      <c r="F6" s="134">
        <v>-192.1865</v>
      </c>
    </row>
    <row r="7" spans="1:6" x14ac:dyDescent="0.25">
      <c r="A7" s="130">
        <v>6123</v>
      </c>
      <c r="B7" s="131" t="s">
        <v>88</v>
      </c>
      <c r="C7" s="132">
        <v>1000</v>
      </c>
      <c r="D7" s="132">
        <v>0</v>
      </c>
      <c r="E7" s="172">
        <v>0</v>
      </c>
      <c r="F7" s="134">
        <v>-1000</v>
      </c>
    </row>
    <row r="8" spans="1:6" x14ac:dyDescent="0.25">
      <c r="A8" s="130">
        <v>6130</v>
      </c>
      <c r="B8" s="131" t="s">
        <v>89</v>
      </c>
      <c r="C8" s="132">
        <v>1000</v>
      </c>
      <c r="D8" s="132">
        <v>697.85</v>
      </c>
      <c r="E8" s="172">
        <v>0.69784999999999997</v>
      </c>
      <c r="F8" s="134">
        <v>-302.14999999999998</v>
      </c>
    </row>
    <row r="9" spans="1:6" x14ac:dyDescent="0.25">
      <c r="A9" s="130">
        <v>6341</v>
      </c>
      <c r="B9" s="131" t="s">
        <v>112</v>
      </c>
      <c r="C9" s="132">
        <v>50</v>
      </c>
      <c r="D9" s="132">
        <v>50</v>
      </c>
      <c r="E9" s="172">
        <v>1</v>
      </c>
      <c r="F9" s="134">
        <v>0</v>
      </c>
    </row>
    <row r="10" spans="1:6" x14ac:dyDescent="0.25">
      <c r="A10" s="130">
        <v>6349</v>
      </c>
      <c r="B10" s="131" t="s">
        <v>307</v>
      </c>
      <c r="C10" s="132">
        <v>36.799999999999997</v>
      </c>
      <c r="D10" s="132">
        <v>36.701880000000003</v>
      </c>
      <c r="E10" s="172">
        <v>0.99733300000000003</v>
      </c>
      <c r="F10" s="134">
        <v>-9.8119999999999999E-2</v>
      </c>
    </row>
    <row r="11" spans="1:6" x14ac:dyDescent="0.25">
      <c r="A11" s="130">
        <v>6351</v>
      </c>
      <c r="B11" s="131" t="s">
        <v>308</v>
      </c>
      <c r="C11" s="132">
        <v>1020</v>
      </c>
      <c r="D11" s="132">
        <v>1020</v>
      </c>
      <c r="E11" s="172">
        <v>1</v>
      </c>
      <c r="F11" s="134">
        <v>0</v>
      </c>
    </row>
    <row r="12" spans="1:6" x14ac:dyDescent="0.25">
      <c r="A12" s="598" t="s">
        <v>309</v>
      </c>
      <c r="B12" s="599"/>
      <c r="C12" s="135">
        <f>SUM(C4:C11)</f>
        <v>37123.100000000006</v>
      </c>
      <c r="D12" s="135">
        <f t="shared" ref="D12:F12" si="0">SUM(D4:D11)</f>
        <v>31060.32574</v>
      </c>
      <c r="E12" s="173">
        <f>D12/C12</f>
        <v>0.83668459099590264</v>
      </c>
      <c r="F12" s="151">
        <f t="shared" si="0"/>
        <v>-6062.7742599999983</v>
      </c>
    </row>
  </sheetData>
  <mergeCells count="2">
    <mergeCell ref="A12:B12"/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zoomScaleNormal="100" workbookViewId="0">
      <pane ySplit="2" topLeftCell="A3" activePane="bottomLeft" state="frozen"/>
      <selection pane="bottomLeft" activeCell="J87" sqref="J87"/>
    </sheetView>
  </sheetViews>
  <sheetFormatPr defaultColWidth="8.75" defaultRowHeight="14.25" x14ac:dyDescent="0.2"/>
  <cols>
    <col min="1" max="1" width="5.75" style="6" customWidth="1"/>
    <col min="2" max="2" width="5.375" style="6" customWidth="1"/>
    <col min="3" max="3" width="6.5" style="6" customWidth="1"/>
    <col min="4" max="4" width="7.5" style="6" customWidth="1"/>
    <col min="5" max="5" width="7.25" style="6" customWidth="1"/>
    <col min="6" max="6" width="5" style="6" customWidth="1"/>
    <col min="7" max="7" width="12" style="3" customWidth="1"/>
    <col min="8" max="8" width="12.5" style="5" customWidth="1"/>
    <col min="9" max="9" width="12" style="5" customWidth="1"/>
    <col min="10" max="10" width="13.125" style="5" customWidth="1"/>
    <col min="11" max="11" width="12.625" style="5" customWidth="1"/>
    <col min="12" max="12" width="16" style="5" customWidth="1"/>
    <col min="13" max="13" width="63.5" style="4" customWidth="1"/>
    <col min="14" max="16384" width="8.75" style="2"/>
  </cols>
  <sheetData>
    <row r="1" spans="1:13" ht="57.75" customHeight="1" x14ac:dyDescent="0.2">
      <c r="A1" s="609" t="s">
        <v>37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</row>
    <row r="2" spans="1:13" ht="56.65" customHeight="1" x14ac:dyDescent="0.2">
      <c r="A2" s="186" t="s">
        <v>0</v>
      </c>
      <c r="B2" s="186" t="s">
        <v>1</v>
      </c>
      <c r="C2" s="186" t="s">
        <v>2</v>
      </c>
      <c r="D2" s="186" t="s">
        <v>3</v>
      </c>
      <c r="E2" s="186" t="s">
        <v>4</v>
      </c>
      <c r="F2" s="186" t="s">
        <v>5</v>
      </c>
      <c r="G2" s="187" t="s">
        <v>36</v>
      </c>
      <c r="H2" s="187" t="s">
        <v>310</v>
      </c>
      <c r="I2" s="187" t="s">
        <v>311</v>
      </c>
      <c r="J2" s="187" t="s">
        <v>312</v>
      </c>
      <c r="K2" s="187" t="s">
        <v>313</v>
      </c>
      <c r="L2" s="188" t="s">
        <v>314</v>
      </c>
      <c r="M2" s="189" t="s">
        <v>902</v>
      </c>
    </row>
    <row r="3" spans="1:13" x14ac:dyDescent="0.2">
      <c r="A3" s="18">
        <v>1</v>
      </c>
      <c r="B3" s="18">
        <v>1111</v>
      </c>
      <c r="C3" s="18"/>
      <c r="D3" s="18"/>
      <c r="E3" s="18"/>
      <c r="F3" s="18"/>
      <c r="G3" s="17">
        <v>15000000</v>
      </c>
      <c r="H3" s="17">
        <v>853400</v>
      </c>
      <c r="I3" s="17">
        <v>15853400</v>
      </c>
      <c r="J3" s="17">
        <v>17722775.460000001</v>
      </c>
      <c r="K3" s="17">
        <v>1869375.46</v>
      </c>
      <c r="L3" s="16">
        <f>J3/I3</f>
        <v>1.1179163750362699</v>
      </c>
      <c r="M3" s="15" t="s">
        <v>1045</v>
      </c>
    </row>
    <row r="4" spans="1:13" x14ac:dyDescent="0.2">
      <c r="A4" s="18">
        <v>1</v>
      </c>
      <c r="B4" s="18">
        <v>1112</v>
      </c>
      <c r="C4" s="18"/>
      <c r="D4" s="18"/>
      <c r="E4" s="18"/>
      <c r="F4" s="18"/>
      <c r="G4" s="17">
        <v>700000</v>
      </c>
      <c r="H4" s="17">
        <v>178200</v>
      </c>
      <c r="I4" s="17">
        <v>878200</v>
      </c>
      <c r="J4" s="17">
        <v>1551914.94</v>
      </c>
      <c r="K4" s="17">
        <v>673714.94</v>
      </c>
      <c r="L4" s="16">
        <f t="shared" ref="L4:L71" si="0">J4/I4</f>
        <v>1.7671543384194943</v>
      </c>
      <c r="M4" s="15" t="s">
        <v>1046</v>
      </c>
    </row>
    <row r="5" spans="1:13" x14ac:dyDescent="0.2">
      <c r="A5" s="18">
        <v>1</v>
      </c>
      <c r="B5" s="18">
        <v>1113</v>
      </c>
      <c r="C5" s="18"/>
      <c r="D5" s="18"/>
      <c r="E5" s="18"/>
      <c r="F5" s="18"/>
      <c r="G5" s="17">
        <v>1300000</v>
      </c>
      <c r="H5" s="17">
        <v>348100</v>
      </c>
      <c r="I5" s="17">
        <v>1648100</v>
      </c>
      <c r="J5" s="17">
        <v>1776716.91</v>
      </c>
      <c r="K5" s="17">
        <v>128616.91</v>
      </c>
      <c r="L5" s="16">
        <f t="shared" si="0"/>
        <v>1.0780395060979309</v>
      </c>
      <c r="M5" s="15" t="s">
        <v>1047</v>
      </c>
    </row>
    <row r="6" spans="1:13" x14ac:dyDescent="0.2">
      <c r="A6" s="18">
        <v>1</v>
      </c>
      <c r="B6" s="18">
        <v>1121</v>
      </c>
      <c r="C6" s="18"/>
      <c r="D6" s="18"/>
      <c r="E6" s="18"/>
      <c r="F6" s="18"/>
      <c r="G6" s="17">
        <v>14000000</v>
      </c>
      <c r="H6" s="17">
        <v>1155400</v>
      </c>
      <c r="I6" s="17">
        <v>15155400</v>
      </c>
      <c r="J6" s="17">
        <v>18364149.329999998</v>
      </c>
      <c r="K6" s="17">
        <v>3208749.33</v>
      </c>
      <c r="L6" s="16">
        <f t="shared" si="0"/>
        <v>1.2117231699592224</v>
      </c>
      <c r="M6" s="15" t="s">
        <v>6</v>
      </c>
    </row>
    <row r="7" spans="1:13" x14ac:dyDescent="0.2">
      <c r="A7" s="18">
        <v>1</v>
      </c>
      <c r="B7" s="18">
        <v>1122</v>
      </c>
      <c r="C7" s="18"/>
      <c r="D7" s="18"/>
      <c r="E7" s="18"/>
      <c r="F7" s="18"/>
      <c r="G7" s="17">
        <v>1600000</v>
      </c>
      <c r="H7" s="17">
        <v>554600</v>
      </c>
      <c r="I7" s="17">
        <v>2154600</v>
      </c>
      <c r="J7" s="17">
        <v>2154600</v>
      </c>
      <c r="K7" s="17">
        <v>0</v>
      </c>
      <c r="L7" s="16">
        <f t="shared" si="0"/>
        <v>1</v>
      </c>
      <c r="M7" s="15" t="s">
        <v>1048</v>
      </c>
    </row>
    <row r="8" spans="1:13" x14ac:dyDescent="0.2">
      <c r="A8" s="18">
        <v>1</v>
      </c>
      <c r="B8" s="18">
        <v>1211</v>
      </c>
      <c r="C8" s="18"/>
      <c r="D8" s="18"/>
      <c r="E8" s="18"/>
      <c r="F8" s="18"/>
      <c r="G8" s="17">
        <v>30000000</v>
      </c>
      <c r="H8" s="17">
        <v>741700</v>
      </c>
      <c r="I8" s="17">
        <v>30741700</v>
      </c>
      <c r="J8" s="17">
        <v>33629704.640000001</v>
      </c>
      <c r="K8" s="17">
        <v>2888004.64</v>
      </c>
      <c r="L8" s="16">
        <f t="shared" si="0"/>
        <v>1.0939442073795529</v>
      </c>
      <c r="M8" s="15" t="s">
        <v>7</v>
      </c>
    </row>
    <row r="9" spans="1:13" x14ac:dyDescent="0.2">
      <c r="A9" s="18">
        <v>1</v>
      </c>
      <c r="B9" s="18">
        <v>1334</v>
      </c>
      <c r="C9" s="18"/>
      <c r="D9" s="18"/>
      <c r="E9" s="18"/>
      <c r="F9" s="18"/>
      <c r="G9" s="17">
        <v>0</v>
      </c>
      <c r="H9" s="17">
        <v>95300</v>
      </c>
      <c r="I9" s="17">
        <v>95300</v>
      </c>
      <c r="J9" s="17">
        <v>105248</v>
      </c>
      <c r="K9" s="17">
        <v>9948</v>
      </c>
      <c r="L9" s="16">
        <f t="shared" si="0"/>
        <v>1.1043861490031479</v>
      </c>
      <c r="M9" s="15" t="s">
        <v>983</v>
      </c>
    </row>
    <row r="10" spans="1:13" x14ac:dyDescent="0.2">
      <c r="A10" s="18">
        <v>1</v>
      </c>
      <c r="B10" s="18">
        <v>1334</v>
      </c>
      <c r="C10" s="18"/>
      <c r="D10" s="18"/>
      <c r="E10" s="18"/>
      <c r="F10" s="18">
        <v>3</v>
      </c>
      <c r="G10" s="17">
        <v>10000</v>
      </c>
      <c r="H10" s="17">
        <v>0</v>
      </c>
      <c r="I10" s="17">
        <v>10000</v>
      </c>
      <c r="J10" s="17"/>
      <c r="K10" s="17">
        <v>-10000</v>
      </c>
      <c r="L10" s="16">
        <f t="shared" si="0"/>
        <v>0</v>
      </c>
      <c r="M10" s="15" t="s">
        <v>965</v>
      </c>
    </row>
    <row r="11" spans="1:13" x14ac:dyDescent="0.2">
      <c r="A11" s="18">
        <v>1</v>
      </c>
      <c r="B11" s="18">
        <v>1341</v>
      </c>
      <c r="C11" s="18"/>
      <c r="D11" s="18"/>
      <c r="E11" s="18"/>
      <c r="F11" s="18"/>
      <c r="G11" s="17">
        <v>130000</v>
      </c>
      <c r="H11" s="17">
        <v>16200</v>
      </c>
      <c r="I11" s="17">
        <v>146200</v>
      </c>
      <c r="J11" s="17">
        <v>136480</v>
      </c>
      <c r="K11" s="17">
        <v>-9720</v>
      </c>
      <c r="L11" s="16">
        <f t="shared" si="0"/>
        <v>0.93351573187414505</v>
      </c>
      <c r="M11" s="15" t="s">
        <v>966</v>
      </c>
    </row>
    <row r="12" spans="1:13" x14ac:dyDescent="0.2">
      <c r="A12" s="18">
        <v>1</v>
      </c>
      <c r="B12" s="18">
        <v>1343</v>
      </c>
      <c r="C12" s="18"/>
      <c r="D12" s="18"/>
      <c r="E12" s="18"/>
      <c r="F12" s="18"/>
      <c r="G12" s="17">
        <v>100000</v>
      </c>
      <c r="H12" s="17">
        <v>0</v>
      </c>
      <c r="I12" s="17">
        <v>100000</v>
      </c>
      <c r="J12" s="17">
        <v>130899</v>
      </c>
      <c r="K12" s="17">
        <v>30899</v>
      </c>
      <c r="L12" s="16">
        <f t="shared" si="0"/>
        <v>1.3089900000000001</v>
      </c>
      <c r="M12" s="15" t="s">
        <v>967</v>
      </c>
    </row>
    <row r="13" spans="1:13" x14ac:dyDescent="0.2">
      <c r="A13" s="18">
        <v>1</v>
      </c>
      <c r="B13" s="18">
        <v>1351</v>
      </c>
      <c r="C13" s="18"/>
      <c r="D13" s="18"/>
      <c r="E13" s="18"/>
      <c r="F13" s="18"/>
      <c r="G13" s="17">
        <v>0</v>
      </c>
      <c r="H13" s="17">
        <v>344600</v>
      </c>
      <c r="I13" s="17">
        <v>344600</v>
      </c>
      <c r="J13" s="17">
        <v>344656.18</v>
      </c>
      <c r="K13" s="17">
        <v>56.18</v>
      </c>
      <c r="L13" s="16">
        <f t="shared" si="0"/>
        <v>1.0001630295995356</v>
      </c>
      <c r="M13" s="15" t="s">
        <v>982</v>
      </c>
    </row>
    <row r="14" spans="1:13" x14ac:dyDescent="0.2">
      <c r="A14" s="18">
        <v>1</v>
      </c>
      <c r="B14" s="18">
        <v>1353</v>
      </c>
      <c r="C14" s="18"/>
      <c r="D14" s="18"/>
      <c r="E14" s="18"/>
      <c r="F14" s="18"/>
      <c r="G14" s="17">
        <v>200000</v>
      </c>
      <c r="H14" s="17">
        <v>31400</v>
      </c>
      <c r="I14" s="17">
        <v>231400</v>
      </c>
      <c r="J14" s="17">
        <v>289950</v>
      </c>
      <c r="K14" s="17">
        <v>58550</v>
      </c>
      <c r="L14" s="16">
        <f t="shared" si="0"/>
        <v>1.2530250648228176</v>
      </c>
      <c r="M14" s="15" t="s">
        <v>1049</v>
      </c>
    </row>
    <row r="15" spans="1:13" x14ac:dyDescent="0.2">
      <c r="A15" s="18">
        <v>1</v>
      </c>
      <c r="B15" s="18">
        <v>1355</v>
      </c>
      <c r="C15" s="18"/>
      <c r="D15" s="18"/>
      <c r="E15" s="18"/>
      <c r="F15" s="18"/>
      <c r="G15" s="17">
        <v>3000000</v>
      </c>
      <c r="H15" s="17">
        <v>2671200</v>
      </c>
      <c r="I15" s="17">
        <v>5671200</v>
      </c>
      <c r="J15" s="17">
        <v>5671160.9500000002</v>
      </c>
      <c r="K15" s="17">
        <v>-39.049999999999997</v>
      </c>
      <c r="L15" s="16">
        <f t="shared" si="0"/>
        <v>0.99999311433206384</v>
      </c>
      <c r="M15" s="15" t="s">
        <v>1050</v>
      </c>
    </row>
    <row r="16" spans="1:13" x14ac:dyDescent="0.2">
      <c r="A16" s="18">
        <v>1</v>
      </c>
      <c r="B16" s="18">
        <v>1361</v>
      </c>
      <c r="C16" s="18"/>
      <c r="D16" s="18"/>
      <c r="E16" s="18"/>
      <c r="F16" s="18">
        <v>1</v>
      </c>
      <c r="G16" s="17"/>
      <c r="H16" s="17"/>
      <c r="I16" s="17"/>
      <c r="J16" s="17">
        <v>180</v>
      </c>
      <c r="K16" s="17">
        <v>180</v>
      </c>
      <c r="L16" s="20" t="s">
        <v>241</v>
      </c>
      <c r="M16" s="15" t="s">
        <v>980</v>
      </c>
    </row>
    <row r="17" spans="1:13" x14ac:dyDescent="0.2">
      <c r="A17" s="18">
        <v>1</v>
      </c>
      <c r="B17" s="18">
        <v>1361</v>
      </c>
      <c r="C17" s="18"/>
      <c r="D17" s="18"/>
      <c r="E17" s="18"/>
      <c r="F17" s="18">
        <v>2</v>
      </c>
      <c r="G17" s="17">
        <v>1400000</v>
      </c>
      <c r="H17" s="17">
        <v>119800</v>
      </c>
      <c r="I17" s="17">
        <v>1519800</v>
      </c>
      <c r="J17" s="17">
        <v>2093485</v>
      </c>
      <c r="K17" s="17">
        <v>573685</v>
      </c>
      <c r="L17" s="16">
        <f t="shared" si="0"/>
        <v>1.3774740097381235</v>
      </c>
      <c r="M17" s="15" t="s">
        <v>968</v>
      </c>
    </row>
    <row r="18" spans="1:13" x14ac:dyDescent="0.2">
      <c r="A18" s="18">
        <v>1</v>
      </c>
      <c r="B18" s="18">
        <v>1361</v>
      </c>
      <c r="C18" s="18"/>
      <c r="D18" s="18"/>
      <c r="E18" s="18"/>
      <c r="F18" s="18">
        <v>3</v>
      </c>
      <c r="G18" s="17">
        <v>80000</v>
      </c>
      <c r="H18" s="17">
        <v>31400</v>
      </c>
      <c r="I18" s="17">
        <v>111400</v>
      </c>
      <c r="J18" s="17">
        <v>138950</v>
      </c>
      <c r="K18" s="17">
        <v>27550</v>
      </c>
      <c r="L18" s="16">
        <f t="shared" si="0"/>
        <v>1.247307001795332</v>
      </c>
      <c r="M18" s="15" t="s">
        <v>969</v>
      </c>
    </row>
    <row r="19" spans="1:13" x14ac:dyDescent="0.2">
      <c r="A19" s="18">
        <v>1</v>
      </c>
      <c r="B19" s="18">
        <v>1361</v>
      </c>
      <c r="C19" s="18"/>
      <c r="D19" s="18"/>
      <c r="E19" s="18"/>
      <c r="F19" s="18">
        <v>5</v>
      </c>
      <c r="G19" s="17">
        <v>10000</v>
      </c>
      <c r="H19" s="17">
        <v>0</v>
      </c>
      <c r="I19" s="17">
        <v>10000</v>
      </c>
      <c r="J19" s="17">
        <v>7150</v>
      </c>
      <c r="K19" s="17">
        <v>-2850</v>
      </c>
      <c r="L19" s="16">
        <f t="shared" si="0"/>
        <v>0.71499999999999997</v>
      </c>
      <c r="M19" s="15" t="s">
        <v>970</v>
      </c>
    </row>
    <row r="20" spans="1:13" x14ac:dyDescent="0.2">
      <c r="A20" s="18">
        <v>1</v>
      </c>
      <c r="B20" s="18">
        <v>1361</v>
      </c>
      <c r="C20" s="18"/>
      <c r="D20" s="18"/>
      <c r="E20" s="18"/>
      <c r="F20" s="18">
        <v>6</v>
      </c>
      <c r="G20" s="17">
        <v>170000</v>
      </c>
      <c r="H20" s="17">
        <v>0</v>
      </c>
      <c r="I20" s="17">
        <v>170000</v>
      </c>
      <c r="J20" s="17">
        <v>215745</v>
      </c>
      <c r="K20" s="17">
        <v>45745</v>
      </c>
      <c r="L20" s="16">
        <f t="shared" si="0"/>
        <v>1.2690882352941177</v>
      </c>
      <c r="M20" s="15" t="s">
        <v>971</v>
      </c>
    </row>
    <row r="21" spans="1:13" x14ac:dyDescent="0.2">
      <c r="A21" s="18">
        <v>1</v>
      </c>
      <c r="B21" s="18">
        <v>1361</v>
      </c>
      <c r="C21" s="18"/>
      <c r="D21" s="18"/>
      <c r="E21" s="18"/>
      <c r="F21" s="18">
        <v>7</v>
      </c>
      <c r="G21" s="17"/>
      <c r="H21" s="17"/>
      <c r="I21" s="17"/>
      <c r="J21" s="17">
        <v>407</v>
      </c>
      <c r="K21" s="17">
        <v>407</v>
      </c>
      <c r="L21" s="20" t="s">
        <v>241</v>
      </c>
      <c r="M21" s="15" t="s">
        <v>981</v>
      </c>
    </row>
    <row r="22" spans="1:13" x14ac:dyDescent="0.2">
      <c r="A22" s="18">
        <v>1</v>
      </c>
      <c r="B22" s="18">
        <v>1361</v>
      </c>
      <c r="C22" s="18"/>
      <c r="D22" s="18"/>
      <c r="E22" s="18"/>
      <c r="F22" s="18">
        <v>9</v>
      </c>
      <c r="G22" s="17">
        <v>10000</v>
      </c>
      <c r="H22" s="17">
        <v>45800</v>
      </c>
      <c r="I22" s="17">
        <v>55800</v>
      </c>
      <c r="J22" s="17">
        <v>72960</v>
      </c>
      <c r="K22" s="17">
        <v>17160</v>
      </c>
      <c r="L22" s="16">
        <f t="shared" si="0"/>
        <v>1.3075268817204302</v>
      </c>
      <c r="M22" s="15" t="s">
        <v>972</v>
      </c>
    </row>
    <row r="23" spans="1:13" x14ac:dyDescent="0.2">
      <c r="A23" s="18">
        <v>1</v>
      </c>
      <c r="B23" s="18">
        <v>1361</v>
      </c>
      <c r="C23" s="18"/>
      <c r="D23" s="18"/>
      <c r="E23" s="18"/>
      <c r="F23" s="18">
        <v>10</v>
      </c>
      <c r="G23" s="17">
        <v>1500000</v>
      </c>
      <c r="H23" s="17">
        <v>119800</v>
      </c>
      <c r="I23" s="17">
        <v>1619800</v>
      </c>
      <c r="J23" s="17">
        <v>2154465</v>
      </c>
      <c r="K23" s="17">
        <v>534665</v>
      </c>
      <c r="L23" s="16">
        <f t="shared" si="0"/>
        <v>1.3300808741819978</v>
      </c>
      <c r="M23" s="15" t="s">
        <v>973</v>
      </c>
    </row>
    <row r="24" spans="1:13" x14ac:dyDescent="0.2">
      <c r="A24" s="18">
        <v>1</v>
      </c>
      <c r="B24" s="18">
        <v>1361</v>
      </c>
      <c r="C24" s="18"/>
      <c r="D24" s="18">
        <v>1922</v>
      </c>
      <c r="E24" s="18"/>
      <c r="F24" s="18">
        <v>9</v>
      </c>
      <c r="G24" s="17">
        <v>450000</v>
      </c>
      <c r="H24" s="17">
        <v>119900</v>
      </c>
      <c r="I24" s="17">
        <v>569900</v>
      </c>
      <c r="J24" s="17">
        <v>732650</v>
      </c>
      <c r="K24" s="17">
        <v>162750</v>
      </c>
      <c r="L24" s="16">
        <f t="shared" si="0"/>
        <v>1.2855764169152484</v>
      </c>
      <c r="M24" s="15" t="s">
        <v>974</v>
      </c>
    </row>
    <row r="25" spans="1:13" x14ac:dyDescent="0.2">
      <c r="A25" s="18">
        <v>1</v>
      </c>
      <c r="B25" s="18">
        <v>1361</v>
      </c>
      <c r="C25" s="18"/>
      <c r="D25" s="18">
        <v>1923</v>
      </c>
      <c r="E25" s="18"/>
      <c r="F25" s="18">
        <v>9</v>
      </c>
      <c r="G25" s="17">
        <v>50000</v>
      </c>
      <c r="H25" s="17">
        <v>0</v>
      </c>
      <c r="I25" s="17">
        <v>50000</v>
      </c>
      <c r="J25" s="17">
        <v>40150</v>
      </c>
      <c r="K25" s="17">
        <v>-9850</v>
      </c>
      <c r="L25" s="16">
        <f t="shared" si="0"/>
        <v>0.80300000000000005</v>
      </c>
      <c r="M25" s="15" t="s">
        <v>975</v>
      </c>
    </row>
    <row r="26" spans="1:13" x14ac:dyDescent="0.2">
      <c r="A26" s="18">
        <v>1</v>
      </c>
      <c r="B26" s="18">
        <v>1361</v>
      </c>
      <c r="C26" s="18"/>
      <c r="D26" s="18">
        <v>136141</v>
      </c>
      <c r="E26" s="18"/>
      <c r="F26" s="18">
        <v>4</v>
      </c>
      <c r="G26" s="17">
        <v>0</v>
      </c>
      <c r="H26" s="17">
        <v>16000</v>
      </c>
      <c r="I26" s="17">
        <v>16000</v>
      </c>
      <c r="J26" s="17">
        <v>21000</v>
      </c>
      <c r="K26" s="17">
        <v>5000</v>
      </c>
      <c r="L26" s="16">
        <f t="shared" si="0"/>
        <v>1.3125</v>
      </c>
      <c r="M26" s="15" t="s">
        <v>978</v>
      </c>
    </row>
    <row r="27" spans="1:13" x14ac:dyDescent="0.2">
      <c r="A27" s="18">
        <v>1</v>
      </c>
      <c r="B27" s="18">
        <v>1361</v>
      </c>
      <c r="C27" s="18"/>
      <c r="D27" s="18">
        <v>136142</v>
      </c>
      <c r="E27" s="18"/>
      <c r="F27" s="18">
        <v>4</v>
      </c>
      <c r="G27" s="17">
        <v>0</v>
      </c>
      <c r="H27" s="17">
        <v>2000</v>
      </c>
      <c r="I27" s="17">
        <v>2000</v>
      </c>
      <c r="J27" s="17">
        <v>2000</v>
      </c>
      <c r="K27" s="17">
        <v>0</v>
      </c>
      <c r="L27" s="16">
        <f t="shared" si="0"/>
        <v>1</v>
      </c>
      <c r="M27" s="15" t="s">
        <v>979</v>
      </c>
    </row>
    <row r="28" spans="1:13" x14ac:dyDescent="0.2">
      <c r="A28" s="18">
        <v>1</v>
      </c>
      <c r="B28" s="18">
        <v>1361</v>
      </c>
      <c r="C28" s="18"/>
      <c r="D28" s="18">
        <v>136191</v>
      </c>
      <c r="E28" s="18"/>
      <c r="F28" s="18">
        <v>9</v>
      </c>
      <c r="G28" s="17">
        <v>250000</v>
      </c>
      <c r="H28" s="17">
        <v>0</v>
      </c>
      <c r="I28" s="17">
        <v>250000</v>
      </c>
      <c r="J28" s="17">
        <v>160055</v>
      </c>
      <c r="K28" s="17">
        <v>-89945</v>
      </c>
      <c r="L28" s="16">
        <f t="shared" si="0"/>
        <v>0.64022000000000001</v>
      </c>
      <c r="M28" s="15" t="s">
        <v>976</v>
      </c>
    </row>
    <row r="29" spans="1:13" x14ac:dyDescent="0.2">
      <c r="A29" s="18">
        <v>1</v>
      </c>
      <c r="B29" s="18">
        <v>1511</v>
      </c>
      <c r="C29" s="18"/>
      <c r="D29" s="18"/>
      <c r="E29" s="18"/>
      <c r="F29" s="18"/>
      <c r="G29" s="17">
        <v>4100000</v>
      </c>
      <c r="H29" s="17">
        <v>0</v>
      </c>
      <c r="I29" s="17">
        <v>4100000</v>
      </c>
      <c r="J29" s="17">
        <v>4902494.45</v>
      </c>
      <c r="K29" s="17">
        <v>802494.45</v>
      </c>
      <c r="L29" s="16">
        <f t="shared" si="0"/>
        <v>1.1957303536585366</v>
      </c>
      <c r="M29" s="15" t="s">
        <v>1051</v>
      </c>
    </row>
    <row r="30" spans="1:13" x14ac:dyDescent="0.2">
      <c r="A30" s="190" t="s">
        <v>9</v>
      </c>
      <c r="B30" s="190"/>
      <c r="C30" s="190"/>
      <c r="D30" s="190"/>
      <c r="E30" s="190"/>
      <c r="F30" s="190"/>
      <c r="G30" s="191">
        <f>SUM(G3:G29)</f>
        <v>74060000</v>
      </c>
      <c r="H30" s="191">
        <f t="shared" ref="H30:K30" si="1">SUM(H3:H29)</f>
        <v>7444800</v>
      </c>
      <c r="I30" s="191">
        <f t="shared" si="1"/>
        <v>81504800</v>
      </c>
      <c r="J30" s="191">
        <f t="shared" si="1"/>
        <v>92419946.860000014</v>
      </c>
      <c r="K30" s="191">
        <f t="shared" si="1"/>
        <v>10915146.859999999</v>
      </c>
      <c r="L30" s="192">
        <f t="shared" si="0"/>
        <v>1.1339202950010308</v>
      </c>
      <c r="M30" s="193"/>
    </row>
    <row r="31" spans="1:13" x14ac:dyDescent="0.2">
      <c r="A31" s="18">
        <v>2</v>
      </c>
      <c r="B31" s="18">
        <v>2111</v>
      </c>
      <c r="C31" s="18">
        <v>2219</v>
      </c>
      <c r="D31" s="18"/>
      <c r="E31" s="18"/>
      <c r="F31" s="18"/>
      <c r="G31" s="17">
        <v>1000000</v>
      </c>
      <c r="H31" s="17">
        <v>0</v>
      </c>
      <c r="I31" s="17">
        <v>1000000</v>
      </c>
      <c r="J31" s="17">
        <v>1049765</v>
      </c>
      <c r="K31" s="17">
        <v>49765</v>
      </c>
      <c r="L31" s="16">
        <f t="shared" si="0"/>
        <v>1.0497650000000001</v>
      </c>
      <c r="M31" s="15" t="s">
        <v>984</v>
      </c>
    </row>
    <row r="32" spans="1:13" x14ac:dyDescent="0.2">
      <c r="A32" s="18">
        <v>2</v>
      </c>
      <c r="B32" s="18">
        <v>2111</v>
      </c>
      <c r="C32" s="18">
        <v>3315</v>
      </c>
      <c r="D32" s="18">
        <v>1601</v>
      </c>
      <c r="E32" s="18"/>
      <c r="F32" s="18"/>
      <c r="G32" s="17">
        <v>995000</v>
      </c>
      <c r="H32" s="17">
        <v>0</v>
      </c>
      <c r="I32" s="17">
        <v>995000</v>
      </c>
      <c r="J32" s="17">
        <v>994236</v>
      </c>
      <c r="K32" s="17">
        <v>-764</v>
      </c>
      <c r="L32" s="16">
        <f t="shared" si="0"/>
        <v>0.99923216080402011</v>
      </c>
      <c r="M32" s="15" t="s">
        <v>1052</v>
      </c>
    </row>
    <row r="33" spans="1:13" x14ac:dyDescent="0.2">
      <c r="A33" s="18">
        <v>2</v>
      </c>
      <c r="B33" s="18">
        <v>2111</v>
      </c>
      <c r="C33" s="18">
        <v>3722</v>
      </c>
      <c r="D33" s="18"/>
      <c r="E33" s="18"/>
      <c r="F33" s="18"/>
      <c r="G33" s="17">
        <v>3200000</v>
      </c>
      <c r="H33" s="17">
        <v>216300</v>
      </c>
      <c r="I33" s="17">
        <v>3416300</v>
      </c>
      <c r="J33" s="17">
        <v>3224851</v>
      </c>
      <c r="K33" s="17">
        <v>-191449</v>
      </c>
      <c r="L33" s="16">
        <f t="shared" si="0"/>
        <v>0.94396013230688169</v>
      </c>
      <c r="M33" s="15" t="s">
        <v>977</v>
      </c>
    </row>
    <row r="34" spans="1:13" x14ac:dyDescent="0.2">
      <c r="A34" s="18">
        <v>2</v>
      </c>
      <c r="B34" s="18">
        <v>2111</v>
      </c>
      <c r="C34" s="18">
        <v>3722</v>
      </c>
      <c r="D34" s="18">
        <v>3722</v>
      </c>
      <c r="E34" s="18"/>
      <c r="F34" s="18"/>
      <c r="G34" s="17">
        <v>500000</v>
      </c>
      <c r="H34" s="17">
        <v>0</v>
      </c>
      <c r="I34" s="17">
        <v>500000</v>
      </c>
      <c r="J34" s="17">
        <v>699135</v>
      </c>
      <c r="K34" s="17">
        <v>199135</v>
      </c>
      <c r="L34" s="16">
        <f t="shared" si="0"/>
        <v>1.3982699999999999</v>
      </c>
      <c r="M34" s="15" t="s">
        <v>985</v>
      </c>
    </row>
    <row r="35" spans="1:13" x14ac:dyDescent="0.2">
      <c r="A35" s="18">
        <v>2</v>
      </c>
      <c r="B35" s="18">
        <v>2111</v>
      </c>
      <c r="C35" s="18">
        <v>3722</v>
      </c>
      <c r="D35" s="18">
        <v>37221</v>
      </c>
      <c r="E35" s="18"/>
      <c r="F35" s="18"/>
      <c r="G35" s="17">
        <v>100000</v>
      </c>
      <c r="H35" s="17">
        <v>0</v>
      </c>
      <c r="I35" s="17">
        <v>100000</v>
      </c>
      <c r="J35" s="17">
        <v>185600</v>
      </c>
      <c r="K35" s="17">
        <v>85600</v>
      </c>
      <c r="L35" s="16">
        <f t="shared" si="0"/>
        <v>1.8560000000000001</v>
      </c>
      <c r="M35" s="15" t="s">
        <v>986</v>
      </c>
    </row>
    <row r="36" spans="1:13" x14ac:dyDescent="0.2">
      <c r="A36" s="18">
        <v>2</v>
      </c>
      <c r="B36" s="18">
        <v>2111</v>
      </c>
      <c r="C36" s="18">
        <v>5512</v>
      </c>
      <c r="D36" s="18"/>
      <c r="E36" s="18"/>
      <c r="F36" s="18"/>
      <c r="G36" s="17">
        <v>41000</v>
      </c>
      <c r="H36" s="17">
        <v>0</v>
      </c>
      <c r="I36" s="17">
        <v>41000</v>
      </c>
      <c r="J36" s="17">
        <v>41225</v>
      </c>
      <c r="K36" s="17">
        <v>225</v>
      </c>
      <c r="L36" s="16">
        <f t="shared" si="0"/>
        <v>1.0054878048780487</v>
      </c>
      <c r="M36" s="15" t="s">
        <v>1053</v>
      </c>
    </row>
    <row r="37" spans="1:13" x14ac:dyDescent="0.2">
      <c r="A37" s="18">
        <v>2</v>
      </c>
      <c r="B37" s="44">
        <v>2111</v>
      </c>
      <c r="C37" s="18">
        <v>5512</v>
      </c>
      <c r="D37" s="18">
        <v>541</v>
      </c>
      <c r="E37" s="18"/>
      <c r="F37" s="18">
        <v>4</v>
      </c>
      <c r="G37" s="17"/>
      <c r="H37" s="17"/>
      <c r="I37" s="17"/>
      <c r="J37" s="17">
        <v>11200</v>
      </c>
      <c r="K37" s="17">
        <v>11200</v>
      </c>
      <c r="L37" s="20" t="s">
        <v>241</v>
      </c>
      <c r="M37" s="15" t="s">
        <v>987</v>
      </c>
    </row>
    <row r="38" spans="1:13" x14ac:dyDescent="0.2">
      <c r="A38" s="18">
        <v>2</v>
      </c>
      <c r="B38" s="18">
        <v>2111</v>
      </c>
      <c r="C38" s="18">
        <v>6171</v>
      </c>
      <c r="D38" s="18"/>
      <c r="E38" s="18"/>
      <c r="F38" s="18"/>
      <c r="G38" s="17">
        <v>0</v>
      </c>
      <c r="H38" s="17">
        <v>712400</v>
      </c>
      <c r="I38" s="17">
        <v>712400</v>
      </c>
      <c r="J38" s="17">
        <v>702250.86</v>
      </c>
      <c r="K38" s="17">
        <v>-10149.14</v>
      </c>
      <c r="L38" s="16">
        <f t="shared" si="0"/>
        <v>0.98575359348680514</v>
      </c>
      <c r="M38" s="15" t="s">
        <v>1054</v>
      </c>
    </row>
    <row r="39" spans="1:13" x14ac:dyDescent="0.2">
      <c r="A39" s="18">
        <v>2</v>
      </c>
      <c r="B39" s="18">
        <v>2111</v>
      </c>
      <c r="C39" s="18">
        <v>6171</v>
      </c>
      <c r="D39" s="18">
        <v>2016</v>
      </c>
      <c r="E39" s="18"/>
      <c r="F39" s="18"/>
      <c r="G39" s="17"/>
      <c r="H39" s="17"/>
      <c r="I39" s="17"/>
      <c r="J39" s="17">
        <v>51100</v>
      </c>
      <c r="K39" s="17">
        <v>51100</v>
      </c>
      <c r="L39" s="20" t="s">
        <v>241</v>
      </c>
      <c r="M39" s="15" t="s">
        <v>1054</v>
      </c>
    </row>
    <row r="40" spans="1:13" x14ac:dyDescent="0.2">
      <c r="A40" s="18">
        <v>2</v>
      </c>
      <c r="B40" s="18">
        <v>2119</v>
      </c>
      <c r="C40" s="18">
        <v>6171</v>
      </c>
      <c r="D40" s="18"/>
      <c r="E40" s="18"/>
      <c r="F40" s="18"/>
      <c r="G40" s="17">
        <v>0</v>
      </c>
      <c r="H40" s="17">
        <v>129300</v>
      </c>
      <c r="I40" s="17">
        <v>129300</v>
      </c>
      <c r="J40" s="17">
        <v>135294</v>
      </c>
      <c r="K40" s="17">
        <v>5994</v>
      </c>
      <c r="L40" s="16">
        <f t="shared" si="0"/>
        <v>1.0463573085846867</v>
      </c>
      <c r="M40" s="15" t="s">
        <v>988</v>
      </c>
    </row>
    <row r="41" spans="1:13" x14ac:dyDescent="0.2">
      <c r="A41" s="18">
        <v>2</v>
      </c>
      <c r="B41" s="18">
        <v>2122</v>
      </c>
      <c r="C41" s="18">
        <v>3315</v>
      </c>
      <c r="D41" s="18">
        <v>1601</v>
      </c>
      <c r="E41" s="18"/>
      <c r="F41" s="18"/>
      <c r="G41" s="17">
        <v>140000</v>
      </c>
      <c r="H41" s="17">
        <v>0</v>
      </c>
      <c r="I41" s="17">
        <v>140000</v>
      </c>
      <c r="J41" s="17">
        <v>140832</v>
      </c>
      <c r="K41" s="17">
        <v>832</v>
      </c>
      <c r="L41" s="16">
        <f t="shared" si="0"/>
        <v>1.0059428571428572</v>
      </c>
      <c r="M41" s="15" t="s">
        <v>989</v>
      </c>
    </row>
    <row r="42" spans="1:13" x14ac:dyDescent="0.2">
      <c r="A42" s="18">
        <v>2</v>
      </c>
      <c r="B42" s="18">
        <v>2122</v>
      </c>
      <c r="C42" s="18">
        <v>3639</v>
      </c>
      <c r="D42" s="18">
        <v>3639</v>
      </c>
      <c r="E42" s="18"/>
      <c r="F42" s="18"/>
      <c r="G42" s="17">
        <v>855000</v>
      </c>
      <c r="H42" s="17">
        <v>149600</v>
      </c>
      <c r="I42" s="17">
        <v>1004600</v>
      </c>
      <c r="J42" s="17">
        <v>922669</v>
      </c>
      <c r="K42" s="17">
        <v>-81931</v>
      </c>
      <c r="L42" s="16">
        <f t="shared" si="0"/>
        <v>0.91844415687835956</v>
      </c>
      <c r="M42" s="15" t="s">
        <v>13</v>
      </c>
    </row>
    <row r="43" spans="1:13" x14ac:dyDescent="0.2">
      <c r="A43" s="18">
        <v>2</v>
      </c>
      <c r="B43" s="18">
        <v>2141</v>
      </c>
      <c r="C43" s="18">
        <v>3612</v>
      </c>
      <c r="D43" s="18"/>
      <c r="E43" s="18"/>
      <c r="F43" s="18"/>
      <c r="G43" s="17">
        <v>0</v>
      </c>
      <c r="H43" s="17">
        <v>3400</v>
      </c>
      <c r="I43" s="17">
        <v>3400</v>
      </c>
      <c r="J43" s="17">
        <v>4940.82</v>
      </c>
      <c r="K43" s="17">
        <v>1540.82</v>
      </c>
      <c r="L43" s="16">
        <f t="shared" si="0"/>
        <v>1.4531823529411765</v>
      </c>
      <c r="M43" s="15" t="s">
        <v>14</v>
      </c>
    </row>
    <row r="44" spans="1:13" x14ac:dyDescent="0.2">
      <c r="A44" s="18">
        <v>2</v>
      </c>
      <c r="B44" s="18">
        <v>2141</v>
      </c>
      <c r="C44" s="18">
        <v>3619</v>
      </c>
      <c r="D44" s="18"/>
      <c r="E44" s="18"/>
      <c r="F44" s="18"/>
      <c r="G44" s="17">
        <v>0</v>
      </c>
      <c r="H44" s="17">
        <v>100</v>
      </c>
      <c r="I44" s="17">
        <v>100</v>
      </c>
      <c r="J44" s="17"/>
      <c r="K44" s="17">
        <v>-100</v>
      </c>
      <c r="L44" s="16">
        <f t="shared" si="0"/>
        <v>0</v>
      </c>
      <c r="M44" s="15" t="s">
        <v>14</v>
      </c>
    </row>
    <row r="45" spans="1:13" x14ac:dyDescent="0.2">
      <c r="A45" s="18">
        <v>2</v>
      </c>
      <c r="B45" s="18">
        <v>2141</v>
      </c>
      <c r="C45" s="18">
        <v>3619</v>
      </c>
      <c r="D45" s="18"/>
      <c r="E45" s="18">
        <v>24</v>
      </c>
      <c r="F45" s="18"/>
      <c r="G45" s="17"/>
      <c r="H45" s="17"/>
      <c r="I45" s="17"/>
      <c r="J45" s="17">
        <v>85.91</v>
      </c>
      <c r="K45" s="17">
        <v>85.91</v>
      </c>
      <c r="L45" s="20" t="s">
        <v>241</v>
      </c>
      <c r="M45" s="15" t="s">
        <v>14</v>
      </c>
    </row>
    <row r="46" spans="1:13" x14ac:dyDescent="0.2">
      <c r="A46" s="18">
        <v>2</v>
      </c>
      <c r="B46" s="18">
        <v>2141</v>
      </c>
      <c r="C46" s="18">
        <v>6310</v>
      </c>
      <c r="D46" s="18"/>
      <c r="E46" s="18"/>
      <c r="F46" s="18"/>
      <c r="G46" s="17">
        <v>20000</v>
      </c>
      <c r="H46" s="17">
        <v>0</v>
      </c>
      <c r="I46" s="17">
        <v>20000</v>
      </c>
      <c r="J46" s="17">
        <v>2676.18</v>
      </c>
      <c r="K46" s="17">
        <v>-17323.82</v>
      </c>
      <c r="L46" s="16">
        <f t="shared" si="0"/>
        <v>0.13380899999999998</v>
      </c>
      <c r="M46" s="15" t="s">
        <v>15</v>
      </c>
    </row>
    <row r="47" spans="1:13" x14ac:dyDescent="0.2">
      <c r="A47" s="18">
        <v>2</v>
      </c>
      <c r="B47" s="18">
        <v>2143</v>
      </c>
      <c r="C47" s="18">
        <v>6310</v>
      </c>
      <c r="D47" s="18"/>
      <c r="E47" s="18"/>
      <c r="F47" s="18"/>
      <c r="G47" s="17"/>
      <c r="H47" s="17"/>
      <c r="I47" s="17"/>
      <c r="J47" s="17">
        <v>913.22</v>
      </c>
      <c r="K47" s="17">
        <v>913.22</v>
      </c>
      <c r="L47" s="20" t="s">
        <v>241</v>
      </c>
      <c r="M47" s="15" t="s">
        <v>315</v>
      </c>
    </row>
    <row r="48" spans="1:13" x14ac:dyDescent="0.2">
      <c r="A48" s="18">
        <v>2</v>
      </c>
      <c r="B48" s="18">
        <v>2212</v>
      </c>
      <c r="C48" s="18">
        <v>2223</v>
      </c>
      <c r="D48" s="18"/>
      <c r="E48" s="18"/>
      <c r="F48" s="18">
        <v>10</v>
      </c>
      <c r="G48" s="17">
        <v>0</v>
      </c>
      <c r="H48" s="17">
        <v>129900</v>
      </c>
      <c r="I48" s="17">
        <v>129900</v>
      </c>
      <c r="J48" s="17">
        <v>205344</v>
      </c>
      <c r="K48" s="17">
        <v>75444</v>
      </c>
      <c r="L48" s="16">
        <f t="shared" si="0"/>
        <v>1.5807852193995382</v>
      </c>
      <c r="M48" s="15" t="s">
        <v>990</v>
      </c>
    </row>
    <row r="49" spans="1:13" x14ac:dyDescent="0.2">
      <c r="A49" s="18">
        <v>2</v>
      </c>
      <c r="B49" s="18">
        <v>2212</v>
      </c>
      <c r="C49" s="18">
        <v>2299</v>
      </c>
      <c r="D49" s="18"/>
      <c r="E49" s="18"/>
      <c r="F49" s="18">
        <v>1</v>
      </c>
      <c r="G49" s="17">
        <v>0</v>
      </c>
      <c r="H49" s="17">
        <v>364800</v>
      </c>
      <c r="I49" s="17">
        <v>364800</v>
      </c>
      <c r="J49" s="17">
        <v>442667.09</v>
      </c>
      <c r="K49" s="17">
        <v>77867.09</v>
      </c>
      <c r="L49" s="16">
        <f t="shared" si="0"/>
        <v>1.2134514528508773</v>
      </c>
      <c r="M49" s="15" t="s">
        <v>991</v>
      </c>
    </row>
    <row r="50" spans="1:13" x14ac:dyDescent="0.2">
      <c r="A50" s="18">
        <v>2</v>
      </c>
      <c r="B50" s="18">
        <v>2212</v>
      </c>
      <c r="C50" s="18">
        <v>3635</v>
      </c>
      <c r="D50" s="18"/>
      <c r="E50" s="18"/>
      <c r="F50" s="18">
        <v>2</v>
      </c>
      <c r="G50" s="17">
        <v>0</v>
      </c>
      <c r="H50" s="17">
        <v>4600</v>
      </c>
      <c r="I50" s="17">
        <v>4600</v>
      </c>
      <c r="J50" s="17">
        <v>16700</v>
      </c>
      <c r="K50" s="17">
        <v>12100</v>
      </c>
      <c r="L50" s="16">
        <f t="shared" si="0"/>
        <v>3.6304347826086958</v>
      </c>
      <c r="M50" s="15" t="s">
        <v>992</v>
      </c>
    </row>
    <row r="51" spans="1:13" x14ac:dyDescent="0.2">
      <c r="A51" s="18">
        <v>2</v>
      </c>
      <c r="B51" s="18">
        <v>2212</v>
      </c>
      <c r="C51" s="18">
        <v>3639</v>
      </c>
      <c r="D51" s="18"/>
      <c r="E51" s="18"/>
      <c r="F51" s="18">
        <v>3</v>
      </c>
      <c r="G51" s="17">
        <v>0</v>
      </c>
      <c r="H51" s="17">
        <v>27400</v>
      </c>
      <c r="I51" s="17">
        <v>27400</v>
      </c>
      <c r="J51" s="17"/>
      <c r="K51" s="17">
        <v>-27400</v>
      </c>
      <c r="L51" s="16">
        <f t="shared" si="0"/>
        <v>0</v>
      </c>
      <c r="M51" s="15" t="s">
        <v>993</v>
      </c>
    </row>
    <row r="52" spans="1:13" x14ac:dyDescent="0.2">
      <c r="A52" s="18">
        <v>2</v>
      </c>
      <c r="B52" s="18">
        <v>2212</v>
      </c>
      <c r="C52" s="18">
        <v>3639</v>
      </c>
      <c r="D52" s="18"/>
      <c r="E52" s="18"/>
      <c r="F52" s="18">
        <v>9</v>
      </c>
      <c r="G52" s="17">
        <v>0</v>
      </c>
      <c r="H52" s="17">
        <v>10900</v>
      </c>
      <c r="I52" s="17">
        <v>10900</v>
      </c>
      <c r="J52" s="17">
        <v>44321</v>
      </c>
      <c r="K52" s="17">
        <v>33421</v>
      </c>
      <c r="L52" s="16">
        <f t="shared" si="0"/>
        <v>4.0661467889908254</v>
      </c>
      <c r="M52" s="15" t="s">
        <v>994</v>
      </c>
    </row>
    <row r="53" spans="1:13" x14ac:dyDescent="0.2">
      <c r="A53" s="18">
        <v>2</v>
      </c>
      <c r="B53" s="18">
        <v>2212</v>
      </c>
      <c r="C53" s="18">
        <v>3769</v>
      </c>
      <c r="D53" s="18"/>
      <c r="E53" s="18"/>
      <c r="F53" s="18">
        <v>3</v>
      </c>
      <c r="G53" s="17">
        <v>0</v>
      </c>
      <c r="H53" s="17">
        <v>11000</v>
      </c>
      <c r="I53" s="17">
        <v>11000</v>
      </c>
      <c r="J53" s="17">
        <v>17400</v>
      </c>
      <c r="K53" s="17">
        <v>6400</v>
      </c>
      <c r="L53" s="16">
        <f t="shared" si="0"/>
        <v>1.5818181818181818</v>
      </c>
      <c r="M53" s="15" t="s">
        <v>993</v>
      </c>
    </row>
    <row r="54" spans="1:13" x14ac:dyDescent="0.2">
      <c r="A54" s="18">
        <v>2</v>
      </c>
      <c r="B54" s="18">
        <v>2212</v>
      </c>
      <c r="C54" s="18">
        <v>5311</v>
      </c>
      <c r="D54" s="18"/>
      <c r="E54" s="18"/>
      <c r="F54" s="18">
        <v>15</v>
      </c>
      <c r="G54" s="17">
        <v>0</v>
      </c>
      <c r="H54" s="17">
        <v>72500</v>
      </c>
      <c r="I54" s="17">
        <v>72500</v>
      </c>
      <c r="J54" s="17">
        <v>87240</v>
      </c>
      <c r="K54" s="17">
        <v>14740</v>
      </c>
      <c r="L54" s="16">
        <f t="shared" si="0"/>
        <v>1.2033103448275861</v>
      </c>
      <c r="M54" s="15" t="s">
        <v>995</v>
      </c>
    </row>
    <row r="55" spans="1:13" x14ac:dyDescent="0.2">
      <c r="A55" s="18">
        <v>2</v>
      </c>
      <c r="B55" s="18">
        <v>2212</v>
      </c>
      <c r="C55" s="18">
        <v>6171</v>
      </c>
      <c r="D55" s="18"/>
      <c r="E55" s="18"/>
      <c r="F55" s="18"/>
      <c r="G55" s="17">
        <v>0</v>
      </c>
      <c r="H55" s="17">
        <v>18700</v>
      </c>
      <c r="I55" s="17">
        <v>18700</v>
      </c>
      <c r="J55" s="17"/>
      <c r="K55" s="17">
        <v>-18700</v>
      </c>
      <c r="L55" s="16">
        <f t="shared" si="0"/>
        <v>0</v>
      </c>
      <c r="M55" s="15" t="s">
        <v>16</v>
      </c>
    </row>
    <row r="56" spans="1:13" x14ac:dyDescent="0.2">
      <c r="A56" s="18">
        <v>2</v>
      </c>
      <c r="B56" s="18">
        <v>2212</v>
      </c>
      <c r="C56" s="18">
        <v>6171</v>
      </c>
      <c r="D56" s="18"/>
      <c r="E56" s="18"/>
      <c r="F56" s="18">
        <v>6</v>
      </c>
      <c r="G56" s="17">
        <v>0</v>
      </c>
      <c r="H56" s="17">
        <v>22400</v>
      </c>
      <c r="I56" s="17">
        <v>22400</v>
      </c>
      <c r="J56" s="17">
        <v>42500</v>
      </c>
      <c r="K56" s="17">
        <v>20100</v>
      </c>
      <c r="L56" s="16">
        <f t="shared" si="0"/>
        <v>1.8973214285714286</v>
      </c>
      <c r="M56" s="15" t="s">
        <v>16</v>
      </c>
    </row>
    <row r="57" spans="1:13" x14ac:dyDescent="0.2">
      <c r="A57" s="18">
        <v>2</v>
      </c>
      <c r="B57" s="18">
        <v>2212</v>
      </c>
      <c r="C57" s="18">
        <v>6171</v>
      </c>
      <c r="D57" s="18"/>
      <c r="E57" s="18"/>
      <c r="F57" s="18">
        <v>9</v>
      </c>
      <c r="G57" s="17"/>
      <c r="H57" s="17"/>
      <c r="I57" s="17"/>
      <c r="J57" s="17">
        <v>42600</v>
      </c>
      <c r="K57" s="17">
        <v>42600</v>
      </c>
      <c r="L57" s="20" t="s">
        <v>241</v>
      </c>
      <c r="M57" s="15" t="s">
        <v>994</v>
      </c>
    </row>
    <row r="58" spans="1:13" x14ac:dyDescent="0.2">
      <c r="A58" s="18">
        <v>2</v>
      </c>
      <c r="B58" s="18">
        <v>2229</v>
      </c>
      <c r="C58" s="18">
        <v>3113</v>
      </c>
      <c r="D58" s="18">
        <v>1406</v>
      </c>
      <c r="E58" s="18"/>
      <c r="F58" s="18">
        <v>4</v>
      </c>
      <c r="G58" s="17">
        <v>0</v>
      </c>
      <c r="H58" s="17">
        <v>38300</v>
      </c>
      <c r="I58" s="17">
        <v>38300</v>
      </c>
      <c r="J58" s="17">
        <v>38281</v>
      </c>
      <c r="K58" s="17">
        <v>-19</v>
      </c>
      <c r="L58" s="16">
        <f t="shared" si="0"/>
        <v>0.9995039164490862</v>
      </c>
      <c r="M58" s="15" t="s">
        <v>1055</v>
      </c>
    </row>
    <row r="59" spans="1:13" x14ac:dyDescent="0.2">
      <c r="A59" s="18">
        <v>2</v>
      </c>
      <c r="B59" s="18">
        <v>2229</v>
      </c>
      <c r="C59" s="18">
        <v>3315</v>
      </c>
      <c r="D59" s="18"/>
      <c r="E59" s="18"/>
      <c r="F59" s="18"/>
      <c r="G59" s="17">
        <v>0</v>
      </c>
      <c r="H59" s="17">
        <v>111000</v>
      </c>
      <c r="I59" s="17">
        <v>111000</v>
      </c>
      <c r="J59" s="17"/>
      <c r="K59" s="17">
        <v>-111000</v>
      </c>
      <c r="L59" s="16">
        <f t="shared" si="0"/>
        <v>0</v>
      </c>
      <c r="M59" s="15" t="s">
        <v>17</v>
      </c>
    </row>
    <row r="60" spans="1:13" x14ac:dyDescent="0.2">
      <c r="A60" s="18">
        <v>2</v>
      </c>
      <c r="B60" s="18">
        <v>2321</v>
      </c>
      <c r="C60" s="18">
        <v>3399</v>
      </c>
      <c r="D60" s="18">
        <v>2016</v>
      </c>
      <c r="E60" s="18"/>
      <c r="F60" s="18">
        <v>14</v>
      </c>
      <c r="G60" s="17">
        <v>25000</v>
      </c>
      <c r="H60" s="17">
        <v>0</v>
      </c>
      <c r="I60" s="17">
        <v>25000</v>
      </c>
      <c r="J60" s="17">
        <v>10000</v>
      </c>
      <c r="K60" s="17">
        <v>-15000</v>
      </c>
      <c r="L60" s="16">
        <f t="shared" si="0"/>
        <v>0.4</v>
      </c>
      <c r="M60" s="15" t="s">
        <v>18</v>
      </c>
    </row>
    <row r="61" spans="1:13" x14ac:dyDescent="0.2">
      <c r="A61" s="18">
        <v>2</v>
      </c>
      <c r="B61" s="18">
        <v>2321</v>
      </c>
      <c r="C61" s="18">
        <v>6171</v>
      </c>
      <c r="D61" s="18"/>
      <c r="E61" s="18"/>
      <c r="F61" s="18">
        <v>14</v>
      </c>
      <c r="G61" s="17">
        <v>0</v>
      </c>
      <c r="H61" s="17">
        <v>10000</v>
      </c>
      <c r="I61" s="17">
        <v>10000</v>
      </c>
      <c r="J61" s="17">
        <v>10000</v>
      </c>
      <c r="K61" s="17">
        <v>0</v>
      </c>
      <c r="L61" s="16">
        <f t="shared" si="0"/>
        <v>1</v>
      </c>
      <c r="M61" s="15" t="s">
        <v>19</v>
      </c>
    </row>
    <row r="62" spans="1:13" x14ac:dyDescent="0.2">
      <c r="A62" s="18">
        <v>2</v>
      </c>
      <c r="B62" s="18">
        <v>2321</v>
      </c>
      <c r="C62" s="18">
        <v>6171</v>
      </c>
      <c r="D62" s="18">
        <v>502</v>
      </c>
      <c r="E62" s="18"/>
      <c r="F62" s="18">
        <v>5</v>
      </c>
      <c r="G62" s="17">
        <v>1500000</v>
      </c>
      <c r="H62" s="17">
        <v>0</v>
      </c>
      <c r="I62" s="17">
        <v>1500000</v>
      </c>
      <c r="J62" s="17">
        <v>1500000</v>
      </c>
      <c r="K62" s="17">
        <v>0</v>
      </c>
      <c r="L62" s="16">
        <f t="shared" si="0"/>
        <v>1</v>
      </c>
      <c r="M62" s="15" t="s">
        <v>996</v>
      </c>
    </row>
    <row r="63" spans="1:13" x14ac:dyDescent="0.2">
      <c r="A63" s="18">
        <v>2</v>
      </c>
      <c r="B63" s="18">
        <v>2322</v>
      </c>
      <c r="C63" s="18">
        <v>5311</v>
      </c>
      <c r="D63" s="18"/>
      <c r="E63" s="18"/>
      <c r="F63" s="18"/>
      <c r="G63" s="17">
        <v>0</v>
      </c>
      <c r="H63" s="17">
        <v>205800</v>
      </c>
      <c r="I63" s="17">
        <v>205800</v>
      </c>
      <c r="J63" s="17"/>
      <c r="K63" s="17">
        <v>-205800</v>
      </c>
      <c r="L63" s="16">
        <f t="shared" si="0"/>
        <v>0</v>
      </c>
      <c r="M63" s="15" t="s">
        <v>997</v>
      </c>
    </row>
    <row r="64" spans="1:13" x14ac:dyDescent="0.2">
      <c r="A64" s="18">
        <v>2</v>
      </c>
      <c r="B64" s="18">
        <v>2322</v>
      </c>
      <c r="C64" s="18">
        <v>5311</v>
      </c>
      <c r="D64" s="18"/>
      <c r="E64" s="18"/>
      <c r="F64" s="18">
        <v>15</v>
      </c>
      <c r="G64" s="17"/>
      <c r="H64" s="17"/>
      <c r="I64" s="17"/>
      <c r="J64" s="17">
        <v>205737</v>
      </c>
      <c r="K64" s="17">
        <v>205737</v>
      </c>
      <c r="L64" s="20" t="s">
        <v>241</v>
      </c>
      <c r="M64" s="15" t="s">
        <v>998</v>
      </c>
    </row>
    <row r="65" spans="1:13" x14ac:dyDescent="0.2">
      <c r="A65" s="18">
        <v>2</v>
      </c>
      <c r="B65" s="18">
        <v>2322</v>
      </c>
      <c r="C65" s="18">
        <v>5512</v>
      </c>
      <c r="D65" s="18"/>
      <c r="E65" s="18"/>
      <c r="F65" s="18"/>
      <c r="G65" s="17">
        <v>0</v>
      </c>
      <c r="H65" s="17">
        <v>11200</v>
      </c>
      <c r="I65" s="17">
        <v>11200</v>
      </c>
      <c r="J65" s="17"/>
      <c r="K65" s="17">
        <v>-11200</v>
      </c>
      <c r="L65" s="16">
        <f t="shared" si="0"/>
        <v>0</v>
      </c>
      <c r="M65" s="15" t="s">
        <v>20</v>
      </c>
    </row>
    <row r="66" spans="1:13" x14ac:dyDescent="0.2">
      <c r="A66" s="18">
        <v>2</v>
      </c>
      <c r="B66" s="18">
        <v>2343</v>
      </c>
      <c r="C66" s="18">
        <v>2119</v>
      </c>
      <c r="D66" s="18"/>
      <c r="E66" s="18"/>
      <c r="F66" s="18"/>
      <c r="G66" s="17">
        <v>0</v>
      </c>
      <c r="H66" s="17">
        <v>209100</v>
      </c>
      <c r="I66" s="17">
        <v>209100</v>
      </c>
      <c r="J66" s="17">
        <v>209063</v>
      </c>
      <c r="K66" s="17">
        <v>-37</v>
      </c>
      <c r="L66" s="16">
        <f t="shared" si="0"/>
        <v>0.99982305117168824</v>
      </c>
      <c r="M66" s="15" t="s">
        <v>22</v>
      </c>
    </row>
    <row r="67" spans="1:13" x14ac:dyDescent="0.2">
      <c r="A67" s="18">
        <v>2</v>
      </c>
      <c r="B67" s="18">
        <v>2460</v>
      </c>
      <c r="C67" s="18"/>
      <c r="D67" s="18"/>
      <c r="E67" s="18"/>
      <c r="F67" s="18"/>
      <c r="G67" s="17">
        <v>0</v>
      </c>
      <c r="H67" s="17">
        <v>1600</v>
      </c>
      <c r="I67" s="17">
        <v>1600</v>
      </c>
      <c r="J67" s="17">
        <v>2040</v>
      </c>
      <c r="K67" s="17">
        <v>440</v>
      </c>
      <c r="L67" s="16">
        <f t="shared" si="0"/>
        <v>1.2749999999999999</v>
      </c>
      <c r="M67" s="15" t="s">
        <v>23</v>
      </c>
    </row>
    <row r="68" spans="1:13" x14ac:dyDescent="0.2">
      <c r="A68" s="190" t="s">
        <v>24</v>
      </c>
      <c r="B68" s="190"/>
      <c r="C68" s="190"/>
      <c r="D68" s="190"/>
      <c r="E68" s="190"/>
      <c r="F68" s="190"/>
      <c r="G68" s="191">
        <f>SUM(G31:G67)</f>
        <v>8376000</v>
      </c>
      <c r="H68" s="191">
        <f t="shared" ref="H68:K68" si="2">SUM(H31:H67)</f>
        <v>2460300</v>
      </c>
      <c r="I68" s="191">
        <f t="shared" si="2"/>
        <v>10836300</v>
      </c>
      <c r="J68" s="191">
        <f t="shared" si="2"/>
        <v>11040667.08</v>
      </c>
      <c r="K68" s="191">
        <f t="shared" si="2"/>
        <v>204367.07999999996</v>
      </c>
      <c r="L68" s="192">
        <f t="shared" si="0"/>
        <v>1.0188594889399518</v>
      </c>
      <c r="M68" s="193"/>
    </row>
    <row r="69" spans="1:13" x14ac:dyDescent="0.2">
      <c r="A69" s="18">
        <v>3</v>
      </c>
      <c r="B69" s="18">
        <v>3111</v>
      </c>
      <c r="C69" s="18">
        <v>3639</v>
      </c>
      <c r="D69" s="18"/>
      <c r="E69" s="18"/>
      <c r="F69" s="18"/>
      <c r="G69" s="17">
        <v>250000</v>
      </c>
      <c r="H69" s="17">
        <v>222400</v>
      </c>
      <c r="I69" s="17">
        <v>472400</v>
      </c>
      <c r="J69" s="17">
        <v>536519.89</v>
      </c>
      <c r="K69" s="17">
        <v>64119.89</v>
      </c>
      <c r="L69" s="16">
        <f t="shared" si="0"/>
        <v>1.135732197290432</v>
      </c>
      <c r="M69" s="15" t="s">
        <v>25</v>
      </c>
    </row>
    <row r="70" spans="1:13" x14ac:dyDescent="0.2">
      <c r="A70" s="190" t="s">
        <v>26</v>
      </c>
      <c r="B70" s="190"/>
      <c r="C70" s="190"/>
      <c r="D70" s="190"/>
      <c r="E70" s="190"/>
      <c r="F70" s="190"/>
      <c r="G70" s="191">
        <f>SUM(G69)</f>
        <v>250000</v>
      </c>
      <c r="H70" s="191">
        <f t="shared" ref="H70:K70" si="3">SUM(H69)</f>
        <v>222400</v>
      </c>
      <c r="I70" s="191">
        <f t="shared" si="3"/>
        <v>472400</v>
      </c>
      <c r="J70" s="191">
        <f t="shared" si="3"/>
        <v>536519.89</v>
      </c>
      <c r="K70" s="191">
        <f t="shared" si="3"/>
        <v>64119.89</v>
      </c>
      <c r="L70" s="192">
        <v>1.1357321972904317</v>
      </c>
      <c r="M70" s="193"/>
    </row>
    <row r="71" spans="1:13" x14ac:dyDescent="0.2">
      <c r="A71" s="18">
        <v>4</v>
      </c>
      <c r="B71" s="18">
        <v>4111</v>
      </c>
      <c r="C71" s="18"/>
      <c r="D71" s="18"/>
      <c r="E71" s="18">
        <v>98193</v>
      </c>
      <c r="F71" s="18"/>
      <c r="G71" s="17">
        <v>0</v>
      </c>
      <c r="H71" s="17">
        <v>150000</v>
      </c>
      <c r="I71" s="17">
        <v>150000</v>
      </c>
      <c r="J71" s="17">
        <v>150000</v>
      </c>
      <c r="K71" s="17">
        <v>0</v>
      </c>
      <c r="L71" s="16">
        <f t="shared" si="0"/>
        <v>1</v>
      </c>
      <c r="M71" s="15" t="s">
        <v>999</v>
      </c>
    </row>
    <row r="72" spans="1:13" x14ac:dyDescent="0.2">
      <c r="A72" s="18">
        <v>4</v>
      </c>
      <c r="B72" s="18">
        <v>4112</v>
      </c>
      <c r="C72" s="18"/>
      <c r="D72" s="18"/>
      <c r="E72" s="18"/>
      <c r="F72" s="18"/>
      <c r="G72" s="17">
        <v>17273800</v>
      </c>
      <c r="H72" s="17">
        <v>0</v>
      </c>
      <c r="I72" s="17">
        <v>17273800</v>
      </c>
      <c r="J72" s="17">
        <v>17273800</v>
      </c>
      <c r="K72" s="17">
        <v>0</v>
      </c>
      <c r="L72" s="16">
        <f t="shared" ref="L72:L86" si="4">J72/I72</f>
        <v>1</v>
      </c>
      <c r="M72" s="15" t="s">
        <v>1000</v>
      </c>
    </row>
    <row r="73" spans="1:13" x14ac:dyDescent="0.2">
      <c r="A73" s="18">
        <v>4</v>
      </c>
      <c r="B73" s="18">
        <v>4116</v>
      </c>
      <c r="C73" s="18"/>
      <c r="D73" s="18"/>
      <c r="E73" s="18">
        <v>13010</v>
      </c>
      <c r="F73" s="18"/>
      <c r="G73" s="17">
        <v>0</v>
      </c>
      <c r="H73" s="17">
        <v>604000</v>
      </c>
      <c r="I73" s="17">
        <v>604000</v>
      </c>
      <c r="J73" s="17">
        <v>604000</v>
      </c>
      <c r="K73" s="17">
        <v>0</v>
      </c>
      <c r="L73" s="16">
        <f t="shared" si="4"/>
        <v>1</v>
      </c>
      <c r="M73" s="15" t="s">
        <v>1001</v>
      </c>
    </row>
    <row r="74" spans="1:13" x14ac:dyDescent="0.2">
      <c r="A74" s="18">
        <v>4</v>
      </c>
      <c r="B74" s="18">
        <v>4116</v>
      </c>
      <c r="C74" s="18"/>
      <c r="D74" s="18"/>
      <c r="E74" s="18">
        <v>13011</v>
      </c>
      <c r="F74" s="18"/>
      <c r="G74" s="17">
        <v>0</v>
      </c>
      <c r="H74" s="17">
        <v>2500000</v>
      </c>
      <c r="I74" s="17">
        <v>2500000</v>
      </c>
      <c r="J74" s="17">
        <v>2500000</v>
      </c>
      <c r="K74" s="17">
        <v>0</v>
      </c>
      <c r="L74" s="16">
        <f t="shared" si="4"/>
        <v>1</v>
      </c>
      <c r="M74" s="15" t="s">
        <v>1002</v>
      </c>
    </row>
    <row r="75" spans="1:13" x14ac:dyDescent="0.2">
      <c r="A75" s="18">
        <v>4</v>
      </c>
      <c r="B75" s="18">
        <v>4116</v>
      </c>
      <c r="C75" s="18"/>
      <c r="D75" s="18"/>
      <c r="E75" s="18">
        <v>13013</v>
      </c>
      <c r="F75" s="18"/>
      <c r="G75" s="17">
        <v>0</v>
      </c>
      <c r="H75" s="17">
        <v>336000</v>
      </c>
      <c r="I75" s="17">
        <v>336000</v>
      </c>
      <c r="J75" s="17">
        <v>275334</v>
      </c>
      <c r="K75" s="17">
        <v>-60666</v>
      </c>
      <c r="L75" s="16">
        <f t="shared" si="4"/>
        <v>0.81944642857142858</v>
      </c>
      <c r="M75" s="15" t="s">
        <v>1003</v>
      </c>
    </row>
    <row r="76" spans="1:13" x14ac:dyDescent="0.2">
      <c r="A76" s="18">
        <v>4</v>
      </c>
      <c r="B76" s="18">
        <v>4116</v>
      </c>
      <c r="C76" s="18"/>
      <c r="D76" s="18"/>
      <c r="E76" s="18">
        <v>13015</v>
      </c>
      <c r="F76" s="18"/>
      <c r="G76" s="17">
        <v>0</v>
      </c>
      <c r="H76" s="17">
        <v>362000</v>
      </c>
      <c r="I76" s="17">
        <v>362000</v>
      </c>
      <c r="J76" s="17">
        <v>362000</v>
      </c>
      <c r="K76" s="17">
        <v>0</v>
      </c>
      <c r="L76" s="16">
        <f t="shared" si="4"/>
        <v>1</v>
      </c>
      <c r="M76" s="15" t="s">
        <v>1004</v>
      </c>
    </row>
    <row r="77" spans="1:13" x14ac:dyDescent="0.2">
      <c r="A77" s="18">
        <v>4</v>
      </c>
      <c r="B77" s="18">
        <v>4116</v>
      </c>
      <c r="C77" s="18"/>
      <c r="D77" s="18"/>
      <c r="E77" s="18">
        <v>14004</v>
      </c>
      <c r="F77" s="18"/>
      <c r="G77" s="17">
        <v>0</v>
      </c>
      <c r="H77" s="17">
        <v>5700</v>
      </c>
      <c r="I77" s="17">
        <v>5700</v>
      </c>
      <c r="J77" s="17">
        <v>5682</v>
      </c>
      <c r="K77" s="17">
        <v>-18</v>
      </c>
      <c r="L77" s="16">
        <f t="shared" si="4"/>
        <v>0.99684210526315786</v>
      </c>
      <c r="M77" s="15" t="s">
        <v>1005</v>
      </c>
    </row>
    <row r="78" spans="1:13" x14ac:dyDescent="0.2">
      <c r="A78" s="18">
        <v>4</v>
      </c>
      <c r="B78" s="18">
        <v>4116</v>
      </c>
      <c r="C78" s="18"/>
      <c r="D78" s="18"/>
      <c r="E78" s="18">
        <v>29004</v>
      </c>
      <c r="F78" s="18"/>
      <c r="G78" s="17">
        <v>0</v>
      </c>
      <c r="H78" s="17">
        <v>66100</v>
      </c>
      <c r="I78" s="17">
        <v>66100</v>
      </c>
      <c r="J78" s="17">
        <v>66100</v>
      </c>
      <c r="K78" s="17">
        <v>0</v>
      </c>
      <c r="L78" s="16">
        <f t="shared" si="4"/>
        <v>1</v>
      </c>
      <c r="M78" s="15" t="s">
        <v>1040</v>
      </c>
    </row>
    <row r="79" spans="1:13" x14ac:dyDescent="0.2">
      <c r="A79" s="18">
        <v>4</v>
      </c>
      <c r="B79" s="18">
        <v>4116</v>
      </c>
      <c r="C79" s="18"/>
      <c r="D79" s="18"/>
      <c r="E79" s="18">
        <v>29008</v>
      </c>
      <c r="F79" s="18"/>
      <c r="G79" s="17">
        <v>0</v>
      </c>
      <c r="H79" s="17">
        <v>83200</v>
      </c>
      <c r="I79" s="17">
        <v>83200</v>
      </c>
      <c r="J79" s="17">
        <v>82938</v>
      </c>
      <c r="K79" s="17">
        <v>-262</v>
      </c>
      <c r="L79" s="16">
        <f t="shared" si="4"/>
        <v>0.99685096153846153</v>
      </c>
      <c r="M79" s="15" t="s">
        <v>1041</v>
      </c>
    </row>
    <row r="80" spans="1:13" x14ac:dyDescent="0.2">
      <c r="A80" s="18">
        <v>4</v>
      </c>
      <c r="B80" s="18">
        <v>4116</v>
      </c>
      <c r="C80" s="18"/>
      <c r="D80" s="18"/>
      <c r="E80" s="18">
        <v>33063</v>
      </c>
      <c r="F80" s="18"/>
      <c r="G80" s="17">
        <v>0</v>
      </c>
      <c r="H80" s="17">
        <v>845700</v>
      </c>
      <c r="I80" s="17">
        <v>845700</v>
      </c>
      <c r="J80" s="17">
        <v>845614</v>
      </c>
      <c r="K80" s="17">
        <v>-86</v>
      </c>
      <c r="L80" s="16">
        <f t="shared" si="4"/>
        <v>0.99989830909305899</v>
      </c>
      <c r="M80" s="15" t="s">
        <v>1006</v>
      </c>
    </row>
    <row r="81" spans="1:13" x14ac:dyDescent="0.2">
      <c r="A81" s="18">
        <v>4</v>
      </c>
      <c r="B81" s="18">
        <v>4116</v>
      </c>
      <c r="C81" s="18"/>
      <c r="D81" s="18"/>
      <c r="E81" s="18">
        <v>34053</v>
      </c>
      <c r="F81" s="18"/>
      <c r="G81" s="17">
        <v>0</v>
      </c>
      <c r="H81" s="17">
        <v>16000</v>
      </c>
      <c r="I81" s="17">
        <v>16000</v>
      </c>
      <c r="J81" s="17">
        <v>16000</v>
      </c>
      <c r="K81" s="17">
        <v>0</v>
      </c>
      <c r="L81" s="16">
        <f t="shared" si="4"/>
        <v>1</v>
      </c>
      <c r="M81" s="15" t="s">
        <v>1007</v>
      </c>
    </row>
    <row r="82" spans="1:13" x14ac:dyDescent="0.2">
      <c r="A82" s="18">
        <v>4</v>
      </c>
      <c r="B82" s="18">
        <v>4116</v>
      </c>
      <c r="C82" s="18"/>
      <c r="D82" s="18"/>
      <c r="E82" s="18">
        <v>34054</v>
      </c>
      <c r="F82" s="18">
        <v>2</v>
      </c>
      <c r="G82" s="17">
        <v>0</v>
      </c>
      <c r="H82" s="17">
        <v>1115000</v>
      </c>
      <c r="I82" s="17">
        <v>1115000</v>
      </c>
      <c r="J82" s="17">
        <v>1115000</v>
      </c>
      <c r="K82" s="17">
        <v>0</v>
      </c>
      <c r="L82" s="16">
        <f t="shared" si="4"/>
        <v>1</v>
      </c>
      <c r="M82" s="15" t="s">
        <v>1008</v>
      </c>
    </row>
    <row r="83" spans="1:13" x14ac:dyDescent="0.2">
      <c r="A83" s="18">
        <v>4</v>
      </c>
      <c r="B83" s="18">
        <v>4116</v>
      </c>
      <c r="C83" s="18"/>
      <c r="D83" s="18">
        <v>130131</v>
      </c>
      <c r="E83" s="18">
        <v>13013</v>
      </c>
      <c r="F83" s="18"/>
      <c r="G83" s="17">
        <v>0</v>
      </c>
      <c r="H83" s="17">
        <v>679200</v>
      </c>
      <c r="I83" s="17">
        <v>679200</v>
      </c>
      <c r="J83" s="17">
        <v>679167.83</v>
      </c>
      <c r="K83" s="17">
        <v>-32.17</v>
      </c>
      <c r="L83" s="16">
        <f t="shared" si="4"/>
        <v>0.99995263545347457</v>
      </c>
      <c r="M83" s="15" t="s">
        <v>1009</v>
      </c>
    </row>
    <row r="84" spans="1:13" x14ac:dyDescent="0.2">
      <c r="A84" s="18">
        <v>4</v>
      </c>
      <c r="B84" s="18">
        <v>4121</v>
      </c>
      <c r="C84" s="18"/>
      <c r="D84" s="18"/>
      <c r="E84" s="18"/>
      <c r="F84" s="18"/>
      <c r="G84" s="17">
        <v>0</v>
      </c>
      <c r="H84" s="17">
        <v>14000</v>
      </c>
      <c r="I84" s="17">
        <v>14000</v>
      </c>
      <c r="J84" s="17"/>
      <c r="K84" s="17">
        <v>-14000</v>
      </c>
      <c r="L84" s="16">
        <f t="shared" si="4"/>
        <v>0</v>
      </c>
      <c r="M84" s="15" t="s">
        <v>28</v>
      </c>
    </row>
    <row r="85" spans="1:13" x14ac:dyDescent="0.2">
      <c r="A85" s="18">
        <v>4</v>
      </c>
      <c r="B85" s="18">
        <v>4121</v>
      </c>
      <c r="C85" s="18"/>
      <c r="D85" s="18"/>
      <c r="E85" s="18"/>
      <c r="F85" s="18">
        <v>7</v>
      </c>
      <c r="G85" s="17">
        <v>330000</v>
      </c>
      <c r="H85" s="17">
        <v>0</v>
      </c>
      <c r="I85" s="17">
        <v>330000</v>
      </c>
      <c r="J85" s="17"/>
      <c r="K85" s="17">
        <v>-330000</v>
      </c>
      <c r="L85" s="16">
        <f t="shared" si="4"/>
        <v>0</v>
      </c>
      <c r="M85" s="15" t="s">
        <v>1056</v>
      </c>
    </row>
    <row r="86" spans="1:13" x14ac:dyDescent="0.2">
      <c r="A86" s="18">
        <v>4</v>
      </c>
      <c r="B86" s="18">
        <v>4121</v>
      </c>
      <c r="C86" s="18"/>
      <c r="D86" s="18"/>
      <c r="E86" s="18"/>
      <c r="F86" s="18">
        <v>11</v>
      </c>
      <c r="G86" s="17">
        <v>34000</v>
      </c>
      <c r="H86" s="17">
        <v>0</v>
      </c>
      <c r="I86" s="17">
        <v>34000</v>
      </c>
      <c r="J86" s="17"/>
      <c r="K86" s="17">
        <v>-34000</v>
      </c>
      <c r="L86" s="16">
        <f t="shared" si="4"/>
        <v>0</v>
      </c>
      <c r="M86" s="15" t="s">
        <v>27</v>
      </c>
    </row>
    <row r="87" spans="1:13" x14ac:dyDescent="0.2">
      <c r="A87" s="18">
        <v>4</v>
      </c>
      <c r="B87" s="18">
        <v>4121</v>
      </c>
      <c r="C87" s="18"/>
      <c r="D87" s="18"/>
      <c r="E87" s="18"/>
      <c r="F87" s="18"/>
      <c r="G87" s="17"/>
      <c r="H87" s="17"/>
      <c r="I87" s="17"/>
      <c r="J87" s="17">
        <v>377993</v>
      </c>
      <c r="K87" s="17">
        <v>377993</v>
      </c>
      <c r="L87" s="20" t="s">
        <v>241</v>
      </c>
      <c r="M87" s="15" t="s">
        <v>28</v>
      </c>
    </row>
    <row r="88" spans="1:13" x14ac:dyDescent="0.2">
      <c r="A88" s="18">
        <v>4</v>
      </c>
      <c r="B88" s="18">
        <v>4122</v>
      </c>
      <c r="C88" s="18"/>
      <c r="D88" s="18"/>
      <c r="E88" s="18">
        <v>214</v>
      </c>
      <c r="F88" s="18"/>
      <c r="G88" s="17">
        <v>0</v>
      </c>
      <c r="H88" s="17">
        <v>211600</v>
      </c>
      <c r="I88" s="17">
        <v>211600</v>
      </c>
      <c r="J88" s="17">
        <v>211540</v>
      </c>
      <c r="K88" s="17">
        <v>-60</v>
      </c>
      <c r="L88" s="16">
        <f t="shared" ref="L88:L102" si="5">J88/I88</f>
        <v>0.99971644612476374</v>
      </c>
      <c r="M88" s="15" t="s">
        <v>1042</v>
      </c>
    </row>
    <row r="89" spans="1:13" x14ac:dyDescent="0.2">
      <c r="A89" s="18">
        <v>4</v>
      </c>
      <c r="B89" s="18">
        <v>4122</v>
      </c>
      <c r="C89" s="18"/>
      <c r="D89" s="18"/>
      <c r="E89" s="18">
        <v>331</v>
      </c>
      <c r="F89" s="18"/>
      <c r="G89" s="17">
        <v>0</v>
      </c>
      <c r="H89" s="17">
        <v>52000</v>
      </c>
      <c r="I89" s="17">
        <v>52000</v>
      </c>
      <c r="J89" s="17">
        <v>52000</v>
      </c>
      <c r="K89" s="17">
        <v>0</v>
      </c>
      <c r="L89" s="16">
        <f t="shared" si="5"/>
        <v>1</v>
      </c>
      <c r="M89" s="15" t="s">
        <v>1010</v>
      </c>
    </row>
    <row r="90" spans="1:13" x14ac:dyDescent="0.2">
      <c r="A90" s="18">
        <v>4</v>
      </c>
      <c r="B90" s="18">
        <v>4122</v>
      </c>
      <c r="C90" s="18"/>
      <c r="D90" s="18"/>
      <c r="E90" s="18">
        <v>332</v>
      </c>
      <c r="F90" s="18"/>
      <c r="G90" s="17">
        <v>0</v>
      </c>
      <c r="H90" s="17">
        <v>20000</v>
      </c>
      <c r="I90" s="17">
        <v>20000</v>
      </c>
      <c r="J90" s="17">
        <v>20000</v>
      </c>
      <c r="K90" s="17">
        <v>0</v>
      </c>
      <c r="L90" s="16">
        <f t="shared" si="5"/>
        <v>1</v>
      </c>
      <c r="M90" s="15" t="s">
        <v>1011</v>
      </c>
    </row>
    <row r="91" spans="1:13" x14ac:dyDescent="0.2">
      <c r="A91" s="18">
        <v>4</v>
      </c>
      <c r="B91" s="18">
        <v>4122</v>
      </c>
      <c r="C91" s="18"/>
      <c r="D91" s="18"/>
      <c r="E91" s="18">
        <v>339</v>
      </c>
      <c r="F91" s="18"/>
      <c r="G91" s="17">
        <v>0</v>
      </c>
      <c r="H91" s="17">
        <v>1000000</v>
      </c>
      <c r="I91" s="17">
        <v>1000000</v>
      </c>
      <c r="J91" s="17">
        <v>1000000</v>
      </c>
      <c r="K91" s="17">
        <v>0</v>
      </c>
      <c r="L91" s="16">
        <f t="shared" si="5"/>
        <v>1</v>
      </c>
      <c r="M91" s="15" t="s">
        <v>1012</v>
      </c>
    </row>
    <row r="92" spans="1:13" x14ac:dyDescent="0.2">
      <c r="A92" s="18">
        <v>4</v>
      </c>
      <c r="B92" s="18">
        <v>4122</v>
      </c>
      <c r="C92" s="18"/>
      <c r="D92" s="18"/>
      <c r="E92" s="18">
        <v>551</v>
      </c>
      <c r="F92" s="18"/>
      <c r="G92" s="17">
        <v>0</v>
      </c>
      <c r="H92" s="17">
        <v>60000</v>
      </c>
      <c r="I92" s="17">
        <v>60000</v>
      </c>
      <c r="J92" s="17">
        <v>60000</v>
      </c>
      <c r="K92" s="17">
        <v>0</v>
      </c>
      <c r="L92" s="16">
        <f t="shared" si="5"/>
        <v>1</v>
      </c>
      <c r="M92" s="15" t="s">
        <v>1013</v>
      </c>
    </row>
    <row r="93" spans="1:13" x14ac:dyDescent="0.2">
      <c r="A93" s="18">
        <v>4</v>
      </c>
      <c r="B93" s="18">
        <v>4131</v>
      </c>
      <c r="C93" s="18">
        <v>6330</v>
      </c>
      <c r="D93" s="18"/>
      <c r="E93" s="18"/>
      <c r="F93" s="18"/>
      <c r="G93" s="17">
        <v>2202000</v>
      </c>
      <c r="H93" s="17">
        <v>0</v>
      </c>
      <c r="I93" s="17">
        <v>2202000</v>
      </c>
      <c r="J93" s="17">
        <v>1846000</v>
      </c>
      <c r="K93" s="17">
        <v>-356000</v>
      </c>
      <c r="L93" s="16">
        <f t="shared" si="5"/>
        <v>0.83832879200726618</v>
      </c>
      <c r="M93" s="15" t="s">
        <v>30</v>
      </c>
    </row>
    <row r="94" spans="1:13" x14ac:dyDescent="0.2">
      <c r="A94" s="18">
        <v>4</v>
      </c>
      <c r="B94" s="18">
        <v>4132</v>
      </c>
      <c r="C94" s="18">
        <v>6330</v>
      </c>
      <c r="D94" s="18"/>
      <c r="E94" s="18"/>
      <c r="F94" s="18"/>
      <c r="G94" s="17"/>
      <c r="H94" s="17"/>
      <c r="I94" s="17"/>
      <c r="J94" s="17">
        <v>3841306</v>
      </c>
      <c r="K94" s="17">
        <v>3841306</v>
      </c>
      <c r="L94" s="20" t="s">
        <v>241</v>
      </c>
      <c r="M94" s="15" t="s">
        <v>31</v>
      </c>
    </row>
    <row r="95" spans="1:13" x14ac:dyDescent="0.2">
      <c r="A95" s="18">
        <v>4</v>
      </c>
      <c r="B95" s="18">
        <v>4152</v>
      </c>
      <c r="C95" s="18"/>
      <c r="D95" s="18"/>
      <c r="E95" s="18"/>
      <c r="F95" s="18"/>
      <c r="G95" s="17">
        <v>0</v>
      </c>
      <c r="H95" s="17">
        <v>0</v>
      </c>
      <c r="I95" s="17">
        <v>0</v>
      </c>
      <c r="J95" s="17">
        <v>537900</v>
      </c>
      <c r="K95" s="17">
        <v>537900</v>
      </c>
      <c r="L95" s="20" t="s">
        <v>241</v>
      </c>
      <c r="M95" s="15" t="s">
        <v>32</v>
      </c>
    </row>
    <row r="96" spans="1:13" x14ac:dyDescent="0.2">
      <c r="A96" s="18">
        <v>4</v>
      </c>
      <c r="B96" s="18">
        <v>4152</v>
      </c>
      <c r="C96" s="18"/>
      <c r="D96" s="18"/>
      <c r="E96" s="18">
        <v>1215</v>
      </c>
      <c r="F96" s="18"/>
      <c r="G96" s="17">
        <v>0</v>
      </c>
      <c r="H96" s="17">
        <v>537900</v>
      </c>
      <c r="I96" s="17">
        <v>537900</v>
      </c>
      <c r="J96" s="17"/>
      <c r="K96" s="17">
        <v>-537900</v>
      </c>
      <c r="L96" s="16">
        <f t="shared" si="5"/>
        <v>0</v>
      </c>
      <c r="M96" s="15" t="s">
        <v>1014</v>
      </c>
    </row>
    <row r="97" spans="1:13" x14ac:dyDescent="0.2">
      <c r="A97" s="18">
        <v>4</v>
      </c>
      <c r="B97" s="18">
        <v>4216</v>
      </c>
      <c r="C97" s="18"/>
      <c r="D97" s="18"/>
      <c r="E97" s="18">
        <v>29516</v>
      </c>
      <c r="F97" s="18"/>
      <c r="G97" s="17">
        <v>0</v>
      </c>
      <c r="H97" s="17">
        <v>121300</v>
      </c>
      <c r="I97" s="17">
        <v>121300</v>
      </c>
      <c r="J97" s="17">
        <v>121204</v>
      </c>
      <c r="K97" s="17">
        <v>-96</v>
      </c>
      <c r="L97" s="16">
        <f t="shared" si="5"/>
        <v>0.99920857378400663</v>
      </c>
      <c r="M97" s="15" t="s">
        <v>1015</v>
      </c>
    </row>
    <row r="98" spans="1:13" x14ac:dyDescent="0.2">
      <c r="A98" s="18">
        <v>4</v>
      </c>
      <c r="B98" s="18">
        <v>4216</v>
      </c>
      <c r="C98" s="18"/>
      <c r="D98" s="18"/>
      <c r="E98" s="18">
        <v>33934</v>
      </c>
      <c r="F98" s="18"/>
      <c r="G98" s="17">
        <v>0</v>
      </c>
      <c r="H98" s="17">
        <v>15000000</v>
      </c>
      <c r="I98" s="17">
        <v>15000000</v>
      </c>
      <c r="J98" s="17">
        <v>15000000</v>
      </c>
      <c r="K98" s="17">
        <v>0</v>
      </c>
      <c r="L98" s="16">
        <f t="shared" si="5"/>
        <v>1</v>
      </c>
      <c r="M98" s="15" t="s">
        <v>1016</v>
      </c>
    </row>
    <row r="99" spans="1:13" x14ac:dyDescent="0.2">
      <c r="A99" s="18">
        <v>4</v>
      </c>
      <c r="B99" s="18">
        <v>4222</v>
      </c>
      <c r="C99" s="18"/>
      <c r="D99" s="18"/>
      <c r="E99" s="18">
        <v>341</v>
      </c>
      <c r="F99" s="18"/>
      <c r="G99" s="17">
        <v>0</v>
      </c>
      <c r="H99" s="17">
        <v>6050000</v>
      </c>
      <c r="I99" s="17">
        <v>6050000</v>
      </c>
      <c r="J99" s="17">
        <v>6050000</v>
      </c>
      <c r="K99" s="17">
        <v>0</v>
      </c>
      <c r="L99" s="16">
        <f t="shared" si="5"/>
        <v>1</v>
      </c>
      <c r="M99" s="15" t="s">
        <v>1017</v>
      </c>
    </row>
    <row r="100" spans="1:13" x14ac:dyDescent="0.2">
      <c r="A100" s="18">
        <v>4</v>
      </c>
      <c r="B100" s="18">
        <v>4222</v>
      </c>
      <c r="C100" s="18"/>
      <c r="D100" s="18"/>
      <c r="E100" s="18">
        <v>551</v>
      </c>
      <c r="F100" s="18"/>
      <c r="G100" s="17">
        <v>0</v>
      </c>
      <c r="H100" s="17">
        <v>130000</v>
      </c>
      <c r="I100" s="17">
        <v>130000</v>
      </c>
      <c r="J100" s="17">
        <v>130000</v>
      </c>
      <c r="K100" s="17">
        <v>0</v>
      </c>
      <c r="L100" s="16">
        <f t="shared" si="5"/>
        <v>1</v>
      </c>
      <c r="M100" s="15" t="s">
        <v>1018</v>
      </c>
    </row>
    <row r="101" spans="1:13" x14ac:dyDescent="0.2">
      <c r="A101" s="190" t="s">
        <v>34</v>
      </c>
      <c r="B101" s="190"/>
      <c r="C101" s="190"/>
      <c r="D101" s="190"/>
      <c r="E101" s="190"/>
      <c r="F101" s="190"/>
      <c r="G101" s="191">
        <f>SUM(G71:G100)</f>
        <v>19839800</v>
      </c>
      <c r="H101" s="191">
        <f>SUM(H71:H100)</f>
        <v>29959700</v>
      </c>
      <c r="I101" s="191">
        <f>SUM(I71:I100)</f>
        <v>49799500</v>
      </c>
      <c r="J101" s="191">
        <f>SUM(J71:J100)</f>
        <v>53223578.829999998</v>
      </c>
      <c r="K101" s="191">
        <f>SUM(K71:K100)</f>
        <v>3424078.83</v>
      </c>
      <c r="L101" s="192">
        <f t="shared" si="5"/>
        <v>1.0687572933463187</v>
      </c>
      <c r="M101" s="193"/>
    </row>
    <row r="102" spans="1:13" x14ac:dyDescent="0.2">
      <c r="A102" s="182" t="s">
        <v>35</v>
      </c>
      <c r="B102" s="182"/>
      <c r="C102" s="182"/>
      <c r="D102" s="182"/>
      <c r="E102" s="182"/>
      <c r="F102" s="182"/>
      <c r="G102" s="183">
        <f>SUM(G101,G70,G68,G30)</f>
        <v>102525800</v>
      </c>
      <c r="H102" s="183">
        <f>SUM(H101,H70,H68,H30)</f>
        <v>40087200</v>
      </c>
      <c r="I102" s="183">
        <f>SUM(I101,I70,I68,I30)</f>
        <v>142613000</v>
      </c>
      <c r="J102" s="183">
        <f>SUM(J101,J70,J68,J30)</f>
        <v>157220712.66000003</v>
      </c>
      <c r="K102" s="183">
        <f>SUM(K101,K70,K68,K30)</f>
        <v>14607712.66</v>
      </c>
      <c r="L102" s="184">
        <f t="shared" si="5"/>
        <v>1.1024290398491023</v>
      </c>
      <c r="M102" s="185"/>
    </row>
  </sheetData>
  <mergeCells count="1">
    <mergeCell ref="A1:M1"/>
  </mergeCells>
  <pageMargins left="0.19685039369791668" right="0.19685039369791668" top="0.19685039369791668" bottom="0.39370078739583336" header="0.19685039369791668" footer="0.19685039369791668"/>
  <pageSetup paperSize="9" scale="51" fitToHeight="0" orientation="portrait" r:id="rId1"/>
  <headerFooter>
    <oddFooter>&amp;R&amp;D (str. &amp;P z &amp;N)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9"/>
  <sheetViews>
    <sheetView zoomScaleNormal="100" workbookViewId="0">
      <pane ySplit="2" topLeftCell="A333" activePane="bottomLeft" state="frozen"/>
      <selection pane="bottomLeft" activeCell="E398" sqref="E398"/>
    </sheetView>
  </sheetViews>
  <sheetFormatPr defaultColWidth="8.75" defaultRowHeight="14.25" x14ac:dyDescent="0.2"/>
  <cols>
    <col min="1" max="1" width="5.75" style="6" customWidth="1"/>
    <col min="2" max="2" width="5" style="6" customWidth="1"/>
    <col min="3" max="3" width="5.625" style="6" customWidth="1"/>
    <col min="4" max="4" width="7.75" style="6" customWidth="1"/>
    <col min="5" max="5" width="7" style="6" customWidth="1"/>
    <col min="6" max="6" width="13.125" style="3" customWidth="1"/>
    <col min="7" max="7" width="11.625" style="5" customWidth="1"/>
    <col min="8" max="8" width="11.875" style="5" customWidth="1"/>
    <col min="9" max="9" width="12.75" style="5" customWidth="1"/>
    <col min="10" max="11" width="13" style="5" customWidth="1"/>
    <col min="12" max="12" width="59.25" style="4" customWidth="1"/>
    <col min="13" max="16384" width="8.75" style="2"/>
  </cols>
  <sheetData>
    <row r="1" spans="1:12" ht="57.75" customHeight="1" x14ac:dyDescent="0.2">
      <c r="A1" s="609" t="s">
        <v>37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</row>
    <row r="2" spans="1:12" ht="56.65" customHeight="1" x14ac:dyDescent="0.2">
      <c r="A2" s="186" t="s">
        <v>5</v>
      </c>
      <c r="B2" s="186" t="s">
        <v>2</v>
      </c>
      <c r="C2" s="186" t="s">
        <v>1</v>
      </c>
      <c r="D2" s="186" t="s">
        <v>3</v>
      </c>
      <c r="E2" s="186" t="s">
        <v>4</v>
      </c>
      <c r="F2" s="187" t="s">
        <v>36</v>
      </c>
      <c r="G2" s="187" t="s">
        <v>310</v>
      </c>
      <c r="H2" s="187" t="s">
        <v>311</v>
      </c>
      <c r="I2" s="187" t="s">
        <v>312</v>
      </c>
      <c r="J2" s="187" t="s">
        <v>313</v>
      </c>
      <c r="K2" s="188" t="s">
        <v>314</v>
      </c>
      <c r="L2" s="189" t="s">
        <v>902</v>
      </c>
    </row>
    <row r="3" spans="1:12" x14ac:dyDescent="0.2">
      <c r="A3" s="18"/>
      <c r="B3" s="18">
        <v>6171</v>
      </c>
      <c r="C3" s="18">
        <v>5901</v>
      </c>
      <c r="D3" s="18">
        <v>1010</v>
      </c>
      <c r="E3" s="18"/>
      <c r="F3" s="17">
        <v>1032300</v>
      </c>
      <c r="G3" s="17">
        <v>21310700</v>
      </c>
      <c r="H3" s="17">
        <v>22343000</v>
      </c>
      <c r="I3" s="17"/>
      <c r="J3" s="17">
        <v>-22343000</v>
      </c>
      <c r="K3" s="16">
        <f t="shared" ref="K3:K18" si="0">I3/H3</f>
        <v>0</v>
      </c>
      <c r="L3" s="15" t="s">
        <v>162</v>
      </c>
    </row>
    <row r="4" spans="1:12" x14ac:dyDescent="0.2">
      <c r="A4" s="18"/>
      <c r="B4" s="18">
        <v>6171</v>
      </c>
      <c r="C4" s="18">
        <v>5901</v>
      </c>
      <c r="D4" s="18">
        <v>1011</v>
      </c>
      <c r="E4" s="18"/>
      <c r="F4" s="17">
        <v>0</v>
      </c>
      <c r="G4" s="17">
        <v>7563500</v>
      </c>
      <c r="H4" s="17">
        <v>7563500</v>
      </c>
      <c r="I4" s="17"/>
      <c r="J4" s="17">
        <v>-7563500</v>
      </c>
      <c r="K4" s="16">
        <f t="shared" si="0"/>
        <v>0</v>
      </c>
      <c r="L4" s="15" t="s">
        <v>757</v>
      </c>
    </row>
    <row r="5" spans="1:12" x14ac:dyDescent="0.2">
      <c r="A5" s="18"/>
      <c r="B5" s="18">
        <v>6171</v>
      </c>
      <c r="C5" s="18">
        <v>5901</v>
      </c>
      <c r="D5" s="18">
        <v>1012</v>
      </c>
      <c r="E5" s="18"/>
      <c r="F5" s="17">
        <v>1300000</v>
      </c>
      <c r="G5" s="17">
        <v>0</v>
      </c>
      <c r="H5" s="17">
        <v>1300000</v>
      </c>
      <c r="I5" s="17"/>
      <c r="J5" s="17">
        <v>-1300000</v>
      </c>
      <c r="K5" s="16">
        <f t="shared" si="0"/>
        <v>0</v>
      </c>
      <c r="L5" s="15" t="s">
        <v>909</v>
      </c>
    </row>
    <row r="6" spans="1:12" x14ac:dyDescent="0.2">
      <c r="A6" s="18"/>
      <c r="B6" s="18">
        <v>6399</v>
      </c>
      <c r="C6" s="18">
        <v>5362</v>
      </c>
      <c r="D6" s="18"/>
      <c r="E6" s="18"/>
      <c r="F6" s="17">
        <v>0</v>
      </c>
      <c r="G6" s="17">
        <v>171900</v>
      </c>
      <c r="H6" s="17">
        <v>171900</v>
      </c>
      <c r="I6" s="17">
        <v>171953</v>
      </c>
      <c r="J6" s="17">
        <v>53</v>
      </c>
      <c r="K6" s="16">
        <f t="shared" si="0"/>
        <v>1.0003083187899942</v>
      </c>
      <c r="L6" s="15" t="s">
        <v>815</v>
      </c>
    </row>
    <row r="7" spans="1:12" x14ac:dyDescent="0.2">
      <c r="A7" s="18"/>
      <c r="B7" s="18">
        <v>6402</v>
      </c>
      <c r="C7" s="18">
        <v>5364</v>
      </c>
      <c r="D7" s="18"/>
      <c r="E7" s="18">
        <v>33058</v>
      </c>
      <c r="F7" s="17">
        <v>0</v>
      </c>
      <c r="G7" s="17">
        <v>38300</v>
      </c>
      <c r="H7" s="17">
        <v>38300</v>
      </c>
      <c r="I7" s="17">
        <v>38281</v>
      </c>
      <c r="J7" s="17">
        <v>-19</v>
      </c>
      <c r="K7" s="16">
        <f t="shared" si="0"/>
        <v>0.9995039164490862</v>
      </c>
      <c r="L7" s="15" t="s">
        <v>758</v>
      </c>
    </row>
    <row r="8" spans="1:12" x14ac:dyDescent="0.2">
      <c r="A8" s="18"/>
      <c r="B8" s="18">
        <v>6402</v>
      </c>
      <c r="C8" s="18">
        <v>5366</v>
      </c>
      <c r="D8" s="18"/>
      <c r="E8" s="18">
        <v>551</v>
      </c>
      <c r="F8" s="17">
        <v>0</v>
      </c>
      <c r="G8" s="17">
        <v>373300</v>
      </c>
      <c r="H8" s="17">
        <v>373300</v>
      </c>
      <c r="I8" s="17">
        <v>373300</v>
      </c>
      <c r="J8" s="17">
        <v>0</v>
      </c>
      <c r="K8" s="16">
        <f t="shared" si="0"/>
        <v>1</v>
      </c>
      <c r="L8" s="15" t="s">
        <v>760</v>
      </c>
    </row>
    <row r="9" spans="1:12" x14ac:dyDescent="0.2">
      <c r="A9" s="18"/>
      <c r="B9" s="18">
        <v>6402</v>
      </c>
      <c r="C9" s="18">
        <v>5366</v>
      </c>
      <c r="D9" s="18"/>
      <c r="E9" s="18">
        <v>13011</v>
      </c>
      <c r="F9" s="17">
        <v>0</v>
      </c>
      <c r="G9" s="17">
        <v>156200</v>
      </c>
      <c r="H9" s="17">
        <v>156200</v>
      </c>
      <c r="I9" s="17">
        <v>156110.35</v>
      </c>
      <c r="J9" s="17">
        <v>-89.65</v>
      </c>
      <c r="K9" s="16">
        <f t="shared" si="0"/>
        <v>0.99942605633802817</v>
      </c>
      <c r="L9" s="15" t="s">
        <v>759</v>
      </c>
    </row>
    <row r="10" spans="1:12" x14ac:dyDescent="0.2">
      <c r="A10" s="14" t="s">
        <v>161</v>
      </c>
      <c r="B10" s="14"/>
      <c r="C10" s="14"/>
      <c r="D10" s="14"/>
      <c r="E10" s="14"/>
      <c r="F10" s="13">
        <f>SUM(F3:F9)</f>
        <v>2332300</v>
      </c>
      <c r="G10" s="13">
        <f>SUM(G3:G9)</f>
        <v>29613900</v>
      </c>
      <c r="H10" s="13">
        <f>SUM(H3:H9)</f>
        <v>31946200</v>
      </c>
      <c r="I10" s="13">
        <f>SUM(I3:I9)</f>
        <v>739644.35</v>
      </c>
      <c r="J10" s="13">
        <f>SUM(J3:J9)</f>
        <v>-31206555.649999999</v>
      </c>
      <c r="K10" s="12">
        <f t="shared" si="0"/>
        <v>2.3152811602005871E-2</v>
      </c>
      <c r="L10" s="11"/>
    </row>
    <row r="11" spans="1:12" x14ac:dyDescent="0.2">
      <c r="A11" s="10" t="s">
        <v>161</v>
      </c>
      <c r="B11" s="10"/>
      <c r="C11" s="10"/>
      <c r="D11" s="10"/>
      <c r="E11" s="10"/>
      <c r="F11" s="9">
        <f>SUM(F10)</f>
        <v>2332300</v>
      </c>
      <c r="G11" s="9">
        <f>SUM(G10)</f>
        <v>29613900</v>
      </c>
      <c r="H11" s="9">
        <f>SUM(H10)</f>
        <v>31946200</v>
      </c>
      <c r="I11" s="9">
        <f>SUM(I10)</f>
        <v>739644.35</v>
      </c>
      <c r="J11" s="9">
        <f>SUM(J10)</f>
        <v>-31206555.649999999</v>
      </c>
      <c r="K11" s="8">
        <f t="shared" si="0"/>
        <v>2.3152811602005871E-2</v>
      </c>
      <c r="L11" s="7"/>
    </row>
    <row r="12" spans="1:12" x14ac:dyDescent="0.2">
      <c r="A12" s="18">
        <v>1</v>
      </c>
      <c r="B12" s="18">
        <v>5212</v>
      </c>
      <c r="C12" s="18">
        <v>5137</v>
      </c>
      <c r="D12" s="18"/>
      <c r="E12" s="18"/>
      <c r="F12" s="17">
        <v>0</v>
      </c>
      <c r="G12" s="17">
        <v>10000</v>
      </c>
      <c r="H12" s="17">
        <v>10000</v>
      </c>
      <c r="I12" s="17">
        <v>9990</v>
      </c>
      <c r="J12" s="17">
        <v>-10</v>
      </c>
      <c r="K12" s="16">
        <f t="shared" si="0"/>
        <v>0.999</v>
      </c>
      <c r="L12" s="15" t="s">
        <v>761</v>
      </c>
    </row>
    <row r="13" spans="1:12" x14ac:dyDescent="0.2">
      <c r="A13" s="18">
        <v>1</v>
      </c>
      <c r="B13" s="18">
        <v>5212</v>
      </c>
      <c r="C13" s="18">
        <v>5169</v>
      </c>
      <c r="D13" s="18"/>
      <c r="E13" s="18"/>
      <c r="F13" s="17">
        <v>25000</v>
      </c>
      <c r="G13" s="17">
        <v>-10000</v>
      </c>
      <c r="H13" s="17">
        <v>15000</v>
      </c>
      <c r="I13" s="17"/>
      <c r="J13" s="17">
        <v>-15000</v>
      </c>
      <c r="K13" s="16">
        <f t="shared" si="0"/>
        <v>0</v>
      </c>
      <c r="L13" s="15" t="s">
        <v>160</v>
      </c>
    </row>
    <row r="14" spans="1:12" x14ac:dyDescent="0.2">
      <c r="A14" s="18">
        <v>1</v>
      </c>
      <c r="B14" s="18">
        <v>5212</v>
      </c>
      <c r="C14" s="18">
        <v>5169</v>
      </c>
      <c r="D14" s="18">
        <v>5212</v>
      </c>
      <c r="E14" s="18"/>
      <c r="F14" s="17">
        <v>0</v>
      </c>
      <c r="G14" s="17">
        <v>64400</v>
      </c>
      <c r="H14" s="17">
        <v>64400</v>
      </c>
      <c r="I14" s="17">
        <v>64312</v>
      </c>
      <c r="J14" s="17">
        <v>-88</v>
      </c>
      <c r="K14" s="16">
        <f t="shared" si="0"/>
        <v>0.99863354037267082</v>
      </c>
      <c r="L14" s="15" t="s">
        <v>762</v>
      </c>
    </row>
    <row r="15" spans="1:12" x14ac:dyDescent="0.2">
      <c r="A15" s="18">
        <v>1</v>
      </c>
      <c r="B15" s="18">
        <v>5212</v>
      </c>
      <c r="C15" s="18">
        <v>5901</v>
      </c>
      <c r="D15" s="18">
        <v>5212</v>
      </c>
      <c r="E15" s="18"/>
      <c r="F15" s="17">
        <v>75000</v>
      </c>
      <c r="G15" s="17">
        <v>-64400</v>
      </c>
      <c r="H15" s="17">
        <v>10600</v>
      </c>
      <c r="I15" s="17"/>
      <c r="J15" s="17">
        <v>-10600</v>
      </c>
      <c r="K15" s="16">
        <f t="shared" si="0"/>
        <v>0</v>
      </c>
      <c r="L15" s="15" t="s">
        <v>159</v>
      </c>
    </row>
    <row r="16" spans="1:12" x14ac:dyDescent="0.2">
      <c r="A16" s="14" t="s">
        <v>328</v>
      </c>
      <c r="B16" s="14"/>
      <c r="C16" s="14"/>
      <c r="D16" s="14"/>
      <c r="E16" s="14"/>
      <c r="F16" s="13">
        <f>SUM(F12:F15)</f>
        <v>100000</v>
      </c>
      <c r="G16" s="13">
        <f>SUM(G12:G15)</f>
        <v>0</v>
      </c>
      <c r="H16" s="13">
        <f>SUM(H12:H15)</f>
        <v>100000</v>
      </c>
      <c r="I16" s="13">
        <f>SUM(I12:I15)</f>
        <v>74302</v>
      </c>
      <c r="J16" s="13">
        <f>SUM(J12:J15)</f>
        <v>-25698</v>
      </c>
      <c r="K16" s="12">
        <f t="shared" si="0"/>
        <v>0.74302000000000001</v>
      </c>
      <c r="L16" s="11"/>
    </row>
    <row r="17" spans="1:12" x14ac:dyDescent="0.2">
      <c r="A17" s="10" t="s">
        <v>158</v>
      </c>
      <c r="B17" s="10"/>
      <c r="C17" s="10"/>
      <c r="D17" s="10"/>
      <c r="E17" s="10"/>
      <c r="F17" s="9">
        <f>SUM(F16)</f>
        <v>100000</v>
      </c>
      <c r="G17" s="9">
        <f>SUM(G16)</f>
        <v>0</v>
      </c>
      <c r="H17" s="9">
        <f>SUM(H16)</f>
        <v>100000</v>
      </c>
      <c r="I17" s="9">
        <f>SUM(I16)</f>
        <v>74302</v>
      </c>
      <c r="J17" s="9">
        <f>SUM(J16)</f>
        <v>-25698</v>
      </c>
      <c r="K17" s="8">
        <f t="shared" si="0"/>
        <v>0.74302000000000001</v>
      </c>
      <c r="L17" s="7"/>
    </row>
    <row r="18" spans="1:12" x14ac:dyDescent="0.2">
      <c r="A18" s="18">
        <v>2</v>
      </c>
      <c r="B18" s="18">
        <v>3635</v>
      </c>
      <c r="C18" s="18">
        <v>5169</v>
      </c>
      <c r="D18" s="18">
        <v>205</v>
      </c>
      <c r="E18" s="18"/>
      <c r="F18" s="17">
        <v>180000</v>
      </c>
      <c r="G18" s="17">
        <v>-16000</v>
      </c>
      <c r="H18" s="17">
        <v>164000</v>
      </c>
      <c r="I18" s="17">
        <v>163350</v>
      </c>
      <c r="J18" s="17">
        <v>-650</v>
      </c>
      <c r="K18" s="16">
        <f t="shared" si="0"/>
        <v>0.99603658536585371</v>
      </c>
      <c r="L18" s="15" t="s">
        <v>903</v>
      </c>
    </row>
    <row r="19" spans="1:12" x14ac:dyDescent="0.2">
      <c r="A19" s="18">
        <v>2</v>
      </c>
      <c r="B19" s="18">
        <v>3699</v>
      </c>
      <c r="C19" s="18">
        <v>5169</v>
      </c>
      <c r="D19" s="18">
        <v>201</v>
      </c>
      <c r="E19" s="18"/>
      <c r="F19" s="17">
        <v>150000</v>
      </c>
      <c r="G19" s="17">
        <v>-150000</v>
      </c>
      <c r="H19" s="17">
        <v>0</v>
      </c>
      <c r="I19" s="17"/>
      <c r="J19" s="17">
        <v>0</v>
      </c>
      <c r="K19" s="20" t="s">
        <v>241</v>
      </c>
      <c r="L19" s="15" t="s">
        <v>157</v>
      </c>
    </row>
    <row r="20" spans="1:12" x14ac:dyDescent="0.2">
      <c r="A20" s="18">
        <v>2</v>
      </c>
      <c r="B20" s="18">
        <v>3699</v>
      </c>
      <c r="C20" s="18">
        <v>5169</v>
      </c>
      <c r="D20" s="18">
        <v>202</v>
      </c>
      <c r="E20" s="18"/>
      <c r="F20" s="17">
        <v>150000</v>
      </c>
      <c r="G20" s="17">
        <v>-150000</v>
      </c>
      <c r="H20" s="17">
        <v>0</v>
      </c>
      <c r="I20" s="17"/>
      <c r="J20" s="17">
        <v>0</v>
      </c>
      <c r="K20" s="20" t="s">
        <v>241</v>
      </c>
      <c r="L20" s="15" t="s">
        <v>156</v>
      </c>
    </row>
    <row r="21" spans="1:12" x14ac:dyDescent="0.2">
      <c r="A21" s="18">
        <v>2</v>
      </c>
      <c r="B21" s="18">
        <v>3699</v>
      </c>
      <c r="C21" s="18">
        <v>5169</v>
      </c>
      <c r="D21" s="18">
        <v>203</v>
      </c>
      <c r="E21" s="18"/>
      <c r="F21" s="17">
        <v>150000</v>
      </c>
      <c r="G21" s="17">
        <v>-150000</v>
      </c>
      <c r="H21" s="17">
        <v>0</v>
      </c>
      <c r="I21" s="17"/>
      <c r="J21" s="17">
        <v>0</v>
      </c>
      <c r="K21" s="20" t="s">
        <v>241</v>
      </c>
      <c r="L21" s="15" t="s">
        <v>155</v>
      </c>
    </row>
    <row r="22" spans="1:12" x14ac:dyDescent="0.2">
      <c r="A22" s="18">
        <v>2</v>
      </c>
      <c r="B22" s="18">
        <v>6171</v>
      </c>
      <c r="C22" s="18">
        <v>5169</v>
      </c>
      <c r="D22" s="18"/>
      <c r="E22" s="18"/>
      <c r="F22" s="17">
        <v>200000</v>
      </c>
      <c r="G22" s="17">
        <v>-200000</v>
      </c>
      <c r="H22" s="17">
        <v>0</v>
      </c>
      <c r="I22" s="17"/>
      <c r="J22" s="17">
        <v>0</v>
      </c>
      <c r="K22" s="20" t="s">
        <v>241</v>
      </c>
      <c r="L22" s="15" t="s">
        <v>154</v>
      </c>
    </row>
    <row r="23" spans="1:12" x14ac:dyDescent="0.2">
      <c r="A23" s="18">
        <v>2</v>
      </c>
      <c r="B23" s="18">
        <v>6171</v>
      </c>
      <c r="C23" s="18">
        <v>5169</v>
      </c>
      <c r="D23" s="18">
        <v>1901</v>
      </c>
      <c r="E23" s="18"/>
      <c r="F23" s="17">
        <v>800000</v>
      </c>
      <c r="G23" s="17">
        <v>-576000</v>
      </c>
      <c r="H23" s="17">
        <v>224000</v>
      </c>
      <c r="I23" s="17">
        <v>224000</v>
      </c>
      <c r="J23" s="17">
        <v>0</v>
      </c>
      <c r="K23" s="16">
        <f t="shared" ref="K23:K54" si="1">I23/H23</f>
        <v>1</v>
      </c>
      <c r="L23" s="15" t="s">
        <v>153</v>
      </c>
    </row>
    <row r="24" spans="1:12" x14ac:dyDescent="0.2">
      <c r="A24" s="18">
        <v>2</v>
      </c>
      <c r="B24" s="18">
        <v>6171</v>
      </c>
      <c r="C24" s="18">
        <v>5169</v>
      </c>
      <c r="D24" s="18">
        <v>1901</v>
      </c>
      <c r="E24" s="18">
        <v>34054</v>
      </c>
      <c r="F24" s="17">
        <v>0</v>
      </c>
      <c r="G24" s="17">
        <v>1115000</v>
      </c>
      <c r="H24" s="17">
        <v>1115000</v>
      </c>
      <c r="I24" s="17">
        <v>1115000</v>
      </c>
      <c r="J24" s="17">
        <v>0</v>
      </c>
      <c r="K24" s="16">
        <f t="shared" si="1"/>
        <v>1</v>
      </c>
      <c r="L24" s="15" t="s">
        <v>763</v>
      </c>
    </row>
    <row r="25" spans="1:12" x14ac:dyDescent="0.2">
      <c r="A25" s="14" t="s">
        <v>327</v>
      </c>
      <c r="B25" s="14"/>
      <c r="C25" s="14"/>
      <c r="D25" s="14"/>
      <c r="E25" s="14"/>
      <c r="F25" s="13">
        <f>SUM(F18:F24)</f>
        <v>1630000</v>
      </c>
      <c r="G25" s="13">
        <f>SUM(G18:G24)</f>
        <v>-127000</v>
      </c>
      <c r="H25" s="13">
        <f>SUM(H18:H24)</f>
        <v>1503000</v>
      </c>
      <c r="I25" s="13">
        <f>SUM(I18:I24)</f>
        <v>1502350</v>
      </c>
      <c r="J25" s="13">
        <f>SUM(J18:J24)</f>
        <v>-650</v>
      </c>
      <c r="K25" s="12">
        <f t="shared" si="1"/>
        <v>0.99956753160345979</v>
      </c>
      <c r="L25" s="11"/>
    </row>
    <row r="26" spans="1:12" x14ac:dyDescent="0.2">
      <c r="A26" s="10" t="s">
        <v>152</v>
      </c>
      <c r="B26" s="10"/>
      <c r="C26" s="10"/>
      <c r="D26" s="10"/>
      <c r="E26" s="10"/>
      <c r="F26" s="9">
        <f>SUM(F25)</f>
        <v>1630000</v>
      </c>
      <c r="G26" s="9">
        <f>SUM(G25)</f>
        <v>-127000</v>
      </c>
      <c r="H26" s="9">
        <f>SUM(H25)</f>
        <v>1503000</v>
      </c>
      <c r="I26" s="9">
        <f>SUM(I25)</f>
        <v>1502350</v>
      </c>
      <c r="J26" s="9">
        <f>SUM(J25)</f>
        <v>-650</v>
      </c>
      <c r="K26" s="8">
        <f t="shared" si="1"/>
        <v>0.99956753160345979</v>
      </c>
      <c r="L26" s="7"/>
    </row>
    <row r="27" spans="1:12" x14ac:dyDescent="0.2">
      <c r="A27" s="18">
        <v>3</v>
      </c>
      <c r="B27" s="18">
        <v>1014</v>
      </c>
      <c r="C27" s="18">
        <v>5169</v>
      </c>
      <c r="D27" s="18"/>
      <c r="E27" s="18"/>
      <c r="F27" s="17">
        <v>35000</v>
      </c>
      <c r="G27" s="17">
        <v>-5900</v>
      </c>
      <c r="H27" s="17">
        <v>29100</v>
      </c>
      <c r="I27" s="17">
        <v>29040</v>
      </c>
      <c r="J27" s="17">
        <v>-60</v>
      </c>
      <c r="K27" s="16">
        <f t="shared" si="1"/>
        <v>0.99793814432989691</v>
      </c>
      <c r="L27" s="15" t="s">
        <v>151</v>
      </c>
    </row>
    <row r="28" spans="1:12" x14ac:dyDescent="0.2">
      <c r="A28" s="18">
        <v>3</v>
      </c>
      <c r="B28" s="18">
        <v>1036</v>
      </c>
      <c r="C28" s="18">
        <v>5169</v>
      </c>
      <c r="D28" s="18">
        <v>307</v>
      </c>
      <c r="E28" s="18">
        <v>29008</v>
      </c>
      <c r="F28" s="17">
        <v>0</v>
      </c>
      <c r="G28" s="17">
        <v>83200</v>
      </c>
      <c r="H28" s="17">
        <v>83200</v>
      </c>
      <c r="I28" s="17">
        <v>82938</v>
      </c>
      <c r="J28" s="17">
        <v>-262</v>
      </c>
      <c r="K28" s="16">
        <f t="shared" si="1"/>
        <v>0.99685096153846153</v>
      </c>
      <c r="L28" s="15" t="s">
        <v>910</v>
      </c>
    </row>
    <row r="29" spans="1:12" x14ac:dyDescent="0.2">
      <c r="A29" s="18">
        <v>3</v>
      </c>
      <c r="B29" s="18">
        <v>1037</v>
      </c>
      <c r="C29" s="18">
        <v>5169</v>
      </c>
      <c r="D29" s="18"/>
      <c r="E29" s="18">
        <v>29004</v>
      </c>
      <c r="F29" s="17">
        <v>0</v>
      </c>
      <c r="G29" s="17">
        <v>66100</v>
      </c>
      <c r="H29" s="17">
        <v>66100</v>
      </c>
      <c r="I29" s="17">
        <v>66100</v>
      </c>
      <c r="J29" s="17">
        <v>0</v>
      </c>
      <c r="K29" s="16">
        <f t="shared" si="1"/>
        <v>1</v>
      </c>
      <c r="L29" s="15" t="s">
        <v>911</v>
      </c>
    </row>
    <row r="30" spans="1:12" x14ac:dyDescent="0.2">
      <c r="A30" s="18">
        <v>3</v>
      </c>
      <c r="B30" s="18">
        <v>3321</v>
      </c>
      <c r="C30" s="18">
        <v>5169</v>
      </c>
      <c r="D30" s="18">
        <v>301</v>
      </c>
      <c r="E30" s="18"/>
      <c r="F30" s="17">
        <v>20000</v>
      </c>
      <c r="G30" s="17">
        <v>44800</v>
      </c>
      <c r="H30" s="17">
        <v>64800</v>
      </c>
      <c r="I30" s="17">
        <v>64734</v>
      </c>
      <c r="J30" s="17">
        <v>-66</v>
      </c>
      <c r="K30" s="16">
        <f t="shared" si="1"/>
        <v>0.99898148148148147</v>
      </c>
      <c r="L30" s="15" t="s">
        <v>150</v>
      </c>
    </row>
    <row r="31" spans="1:12" x14ac:dyDescent="0.2">
      <c r="A31" s="18">
        <v>3</v>
      </c>
      <c r="B31" s="18">
        <v>3721</v>
      </c>
      <c r="C31" s="18">
        <v>5169</v>
      </c>
      <c r="D31" s="18"/>
      <c r="E31" s="18"/>
      <c r="F31" s="17">
        <v>50000</v>
      </c>
      <c r="G31" s="17">
        <v>0</v>
      </c>
      <c r="H31" s="17">
        <v>50000</v>
      </c>
      <c r="I31" s="17">
        <v>46817</v>
      </c>
      <c r="J31" s="17">
        <v>-3183</v>
      </c>
      <c r="K31" s="16">
        <f t="shared" si="1"/>
        <v>0.93633999999999995</v>
      </c>
      <c r="L31" s="15" t="s">
        <v>149</v>
      </c>
    </row>
    <row r="32" spans="1:12" x14ac:dyDescent="0.2">
      <c r="A32" s="18">
        <v>3</v>
      </c>
      <c r="B32" s="18">
        <v>3722</v>
      </c>
      <c r="C32" s="18">
        <v>5169</v>
      </c>
      <c r="D32" s="18"/>
      <c r="E32" s="18"/>
      <c r="F32" s="17">
        <v>4200000</v>
      </c>
      <c r="G32" s="17">
        <v>289900</v>
      </c>
      <c r="H32" s="17">
        <v>4489900</v>
      </c>
      <c r="I32" s="17">
        <v>4487535</v>
      </c>
      <c r="J32" s="17">
        <v>-2365</v>
      </c>
      <c r="K32" s="16">
        <f t="shared" si="1"/>
        <v>0.99947326221073962</v>
      </c>
      <c r="L32" s="15" t="s">
        <v>912</v>
      </c>
    </row>
    <row r="33" spans="1:12" x14ac:dyDescent="0.2">
      <c r="A33" s="18">
        <v>3</v>
      </c>
      <c r="B33" s="18">
        <v>3728</v>
      </c>
      <c r="C33" s="18">
        <v>5169</v>
      </c>
      <c r="D33" s="18"/>
      <c r="E33" s="18"/>
      <c r="F33" s="17">
        <v>100000</v>
      </c>
      <c r="G33" s="17">
        <v>-60000</v>
      </c>
      <c r="H33" s="17">
        <v>40000</v>
      </c>
      <c r="I33" s="17">
        <v>40000</v>
      </c>
      <c r="J33" s="17">
        <v>0</v>
      </c>
      <c r="K33" s="16">
        <f t="shared" si="1"/>
        <v>1</v>
      </c>
      <c r="L33" s="15" t="s">
        <v>148</v>
      </c>
    </row>
    <row r="34" spans="1:12" x14ac:dyDescent="0.2">
      <c r="A34" s="18">
        <v>3</v>
      </c>
      <c r="B34" s="18">
        <v>3744</v>
      </c>
      <c r="C34" s="18">
        <v>5169</v>
      </c>
      <c r="D34" s="18">
        <v>305</v>
      </c>
      <c r="E34" s="18"/>
      <c r="F34" s="17">
        <v>90000</v>
      </c>
      <c r="G34" s="17">
        <v>-18400</v>
      </c>
      <c r="H34" s="17">
        <v>71600</v>
      </c>
      <c r="I34" s="17">
        <v>71581</v>
      </c>
      <c r="J34" s="17">
        <v>-19</v>
      </c>
      <c r="K34" s="16">
        <f t="shared" si="1"/>
        <v>0.99973463687150843</v>
      </c>
      <c r="L34" s="15" t="s">
        <v>147</v>
      </c>
    </row>
    <row r="35" spans="1:12" x14ac:dyDescent="0.2">
      <c r="A35" s="18">
        <v>3</v>
      </c>
      <c r="B35" s="18">
        <v>3745</v>
      </c>
      <c r="C35" s="18">
        <v>5137</v>
      </c>
      <c r="D35" s="18">
        <v>534</v>
      </c>
      <c r="E35" s="18"/>
      <c r="F35" s="17">
        <v>0</v>
      </c>
      <c r="G35" s="17">
        <v>7500</v>
      </c>
      <c r="H35" s="17">
        <v>7500</v>
      </c>
      <c r="I35" s="17">
        <v>7502</v>
      </c>
      <c r="J35" s="17">
        <v>2</v>
      </c>
      <c r="K35" s="16">
        <f t="shared" si="1"/>
        <v>1.0002666666666666</v>
      </c>
      <c r="L35" s="15" t="s">
        <v>764</v>
      </c>
    </row>
    <row r="36" spans="1:12" x14ac:dyDescent="0.2">
      <c r="A36" s="18">
        <v>3</v>
      </c>
      <c r="B36" s="18">
        <v>3745</v>
      </c>
      <c r="C36" s="18">
        <v>5169</v>
      </c>
      <c r="D36" s="18">
        <v>302</v>
      </c>
      <c r="E36" s="18"/>
      <c r="F36" s="17">
        <v>20000</v>
      </c>
      <c r="G36" s="17">
        <v>-7900</v>
      </c>
      <c r="H36" s="17">
        <v>12100</v>
      </c>
      <c r="I36" s="17">
        <v>12100</v>
      </c>
      <c r="J36" s="17">
        <v>0</v>
      </c>
      <c r="K36" s="16">
        <f t="shared" si="1"/>
        <v>1</v>
      </c>
      <c r="L36" s="15" t="s">
        <v>146</v>
      </c>
    </row>
    <row r="37" spans="1:12" x14ac:dyDescent="0.2">
      <c r="A37" s="18">
        <v>3</v>
      </c>
      <c r="B37" s="18">
        <v>3745</v>
      </c>
      <c r="C37" s="18">
        <v>5169</v>
      </c>
      <c r="D37" s="18">
        <v>303</v>
      </c>
      <c r="E37" s="18"/>
      <c r="F37" s="17">
        <v>165000</v>
      </c>
      <c r="G37" s="17">
        <v>0</v>
      </c>
      <c r="H37" s="17">
        <v>165000</v>
      </c>
      <c r="I37" s="17">
        <v>158147</v>
      </c>
      <c r="J37" s="17">
        <v>-6853</v>
      </c>
      <c r="K37" s="16">
        <f t="shared" si="1"/>
        <v>0.95846666666666669</v>
      </c>
      <c r="L37" s="15" t="s">
        <v>145</v>
      </c>
    </row>
    <row r="38" spans="1:12" x14ac:dyDescent="0.2">
      <c r="A38" s="18">
        <v>3</v>
      </c>
      <c r="B38" s="18">
        <v>3745</v>
      </c>
      <c r="C38" s="18">
        <v>5169</v>
      </c>
      <c r="D38" s="18">
        <v>308</v>
      </c>
      <c r="E38" s="18"/>
      <c r="F38" s="17">
        <v>200000</v>
      </c>
      <c r="G38" s="17">
        <v>-21200</v>
      </c>
      <c r="H38" s="17">
        <v>178800</v>
      </c>
      <c r="I38" s="17">
        <v>170833</v>
      </c>
      <c r="J38" s="17">
        <v>-7967</v>
      </c>
      <c r="K38" s="16">
        <f t="shared" si="1"/>
        <v>0.95544183445190156</v>
      </c>
      <c r="L38" s="15" t="s">
        <v>144</v>
      </c>
    </row>
    <row r="39" spans="1:12" x14ac:dyDescent="0.2">
      <c r="A39" s="18">
        <v>3</v>
      </c>
      <c r="B39" s="18">
        <v>3745</v>
      </c>
      <c r="C39" s="18">
        <v>5171</v>
      </c>
      <c r="D39" s="18">
        <v>534</v>
      </c>
      <c r="E39" s="18"/>
      <c r="F39" s="17">
        <v>40000</v>
      </c>
      <c r="G39" s="17">
        <v>-7500</v>
      </c>
      <c r="H39" s="17">
        <v>32500</v>
      </c>
      <c r="I39" s="17">
        <v>32469</v>
      </c>
      <c r="J39" s="17">
        <v>-31</v>
      </c>
      <c r="K39" s="16">
        <f t="shared" si="1"/>
        <v>0.99904615384615381</v>
      </c>
      <c r="L39" s="15" t="s">
        <v>143</v>
      </c>
    </row>
    <row r="40" spans="1:12" x14ac:dyDescent="0.2">
      <c r="A40" s="18">
        <v>3</v>
      </c>
      <c r="B40" s="18">
        <v>6171</v>
      </c>
      <c r="C40" s="18">
        <v>5137</v>
      </c>
      <c r="D40" s="18">
        <v>543</v>
      </c>
      <c r="E40" s="18"/>
      <c r="F40" s="17">
        <v>0</v>
      </c>
      <c r="G40" s="17">
        <v>19400</v>
      </c>
      <c r="H40" s="17">
        <v>19400</v>
      </c>
      <c r="I40" s="17">
        <v>19360</v>
      </c>
      <c r="J40" s="17">
        <v>-40</v>
      </c>
      <c r="K40" s="16">
        <f t="shared" si="1"/>
        <v>0.99793814432989691</v>
      </c>
      <c r="L40" s="15" t="s">
        <v>764</v>
      </c>
    </row>
    <row r="41" spans="1:12" x14ac:dyDescent="0.2">
      <c r="A41" s="18">
        <v>3</v>
      </c>
      <c r="B41" s="18">
        <v>6171</v>
      </c>
      <c r="C41" s="18">
        <v>5169</v>
      </c>
      <c r="D41" s="18">
        <v>543</v>
      </c>
      <c r="E41" s="18"/>
      <c r="F41" s="17">
        <v>70000</v>
      </c>
      <c r="G41" s="17">
        <v>-32000</v>
      </c>
      <c r="H41" s="17">
        <v>38000</v>
      </c>
      <c r="I41" s="17">
        <v>33618</v>
      </c>
      <c r="J41" s="17">
        <v>-4382</v>
      </c>
      <c r="K41" s="16">
        <f t="shared" si="1"/>
        <v>0.88468421052631574</v>
      </c>
      <c r="L41" s="15" t="s">
        <v>142</v>
      </c>
    </row>
    <row r="42" spans="1:12" x14ac:dyDescent="0.2">
      <c r="A42" s="14" t="s">
        <v>326</v>
      </c>
      <c r="B42" s="14"/>
      <c r="C42" s="14"/>
      <c r="D42" s="14"/>
      <c r="E42" s="14"/>
      <c r="F42" s="13">
        <f>SUM(F27:F41)</f>
        <v>4990000</v>
      </c>
      <c r="G42" s="13">
        <f>SUM(G27:G41)</f>
        <v>358000</v>
      </c>
      <c r="H42" s="13">
        <f>SUM(H27:H41)</f>
        <v>5348000</v>
      </c>
      <c r="I42" s="13">
        <f>SUM(I27:I41)</f>
        <v>5322774</v>
      </c>
      <c r="J42" s="13">
        <f>SUM(J27:J41)</f>
        <v>-25226</v>
      </c>
      <c r="K42" s="12">
        <f t="shared" si="1"/>
        <v>0.99528309648466717</v>
      </c>
      <c r="L42" s="11"/>
    </row>
    <row r="43" spans="1:12" x14ac:dyDescent="0.2">
      <c r="A43" s="18">
        <v>3</v>
      </c>
      <c r="B43" s="18">
        <v>1039</v>
      </c>
      <c r="C43" s="18">
        <v>6119</v>
      </c>
      <c r="D43" s="18"/>
      <c r="E43" s="18">
        <v>29516</v>
      </c>
      <c r="F43" s="17">
        <v>0</v>
      </c>
      <c r="G43" s="17">
        <v>121300</v>
      </c>
      <c r="H43" s="17">
        <v>121300</v>
      </c>
      <c r="I43" s="17">
        <v>121204</v>
      </c>
      <c r="J43" s="17">
        <v>-96</v>
      </c>
      <c r="K43" s="16">
        <f t="shared" si="1"/>
        <v>0.99920857378400663</v>
      </c>
      <c r="L43" s="15" t="s">
        <v>913</v>
      </c>
    </row>
    <row r="44" spans="1:12" x14ac:dyDescent="0.2">
      <c r="A44" s="14" t="s">
        <v>326</v>
      </c>
      <c r="B44" s="14"/>
      <c r="C44" s="14"/>
      <c r="D44" s="14"/>
      <c r="E44" s="14"/>
      <c r="F44" s="13">
        <f>SUM(F43)</f>
        <v>0</v>
      </c>
      <c r="G44" s="13">
        <f>SUM(G43)</f>
        <v>121300</v>
      </c>
      <c r="H44" s="13">
        <f>SUM(H43)</f>
        <v>121300</v>
      </c>
      <c r="I44" s="13">
        <f>SUM(I43)</f>
        <v>121204</v>
      </c>
      <c r="J44" s="13">
        <f>SUM(J43)</f>
        <v>-96</v>
      </c>
      <c r="K44" s="12">
        <f t="shared" si="1"/>
        <v>0.99920857378400663</v>
      </c>
      <c r="L44" s="11"/>
    </row>
    <row r="45" spans="1:12" x14ac:dyDescent="0.2">
      <c r="A45" s="10" t="s">
        <v>141</v>
      </c>
      <c r="B45" s="10"/>
      <c r="C45" s="10"/>
      <c r="D45" s="10"/>
      <c r="E45" s="10"/>
      <c r="F45" s="9">
        <f>SUM(F44,F42)</f>
        <v>4990000</v>
      </c>
      <c r="G45" s="9">
        <f>SUM(G44,G42)</f>
        <v>479300</v>
      </c>
      <c r="H45" s="9">
        <f>SUM(H44,H42)</f>
        <v>5469300</v>
      </c>
      <c r="I45" s="9">
        <f>SUM(I44,I42)</f>
        <v>5443978</v>
      </c>
      <c r="J45" s="9">
        <f>SUM(J44,J42)</f>
        <v>-25322</v>
      </c>
      <c r="K45" s="8">
        <f t="shared" si="1"/>
        <v>0.99537015705849008</v>
      </c>
      <c r="L45" s="7"/>
    </row>
    <row r="46" spans="1:12" x14ac:dyDescent="0.2">
      <c r="A46" s="18">
        <v>4</v>
      </c>
      <c r="B46" s="18">
        <v>2221</v>
      </c>
      <c r="C46" s="18">
        <v>5193</v>
      </c>
      <c r="D46" s="18"/>
      <c r="E46" s="18"/>
      <c r="F46" s="17">
        <v>323000</v>
      </c>
      <c r="G46" s="17">
        <v>31000</v>
      </c>
      <c r="H46" s="17">
        <v>354000</v>
      </c>
      <c r="I46" s="17">
        <v>352061</v>
      </c>
      <c r="J46" s="17">
        <v>-1939</v>
      </c>
      <c r="K46" s="16">
        <f t="shared" si="1"/>
        <v>0.99452259887005645</v>
      </c>
      <c r="L46" s="15" t="s">
        <v>140</v>
      </c>
    </row>
    <row r="47" spans="1:12" x14ac:dyDescent="0.2">
      <c r="A47" s="18">
        <v>4</v>
      </c>
      <c r="B47" s="18">
        <v>3111</v>
      </c>
      <c r="C47" s="18">
        <v>5229</v>
      </c>
      <c r="D47" s="18">
        <v>1408</v>
      </c>
      <c r="E47" s="18"/>
      <c r="F47" s="17">
        <v>178000</v>
      </c>
      <c r="G47" s="17">
        <v>0</v>
      </c>
      <c r="H47" s="17">
        <v>178000</v>
      </c>
      <c r="I47" s="17">
        <v>178000</v>
      </c>
      <c r="J47" s="17">
        <v>0</v>
      </c>
      <c r="K47" s="16">
        <f t="shared" si="1"/>
        <v>1</v>
      </c>
      <c r="L47" s="15" t="s">
        <v>914</v>
      </c>
    </row>
    <row r="48" spans="1:12" x14ac:dyDescent="0.2">
      <c r="A48" s="18">
        <v>4</v>
      </c>
      <c r="B48" s="18">
        <v>3111</v>
      </c>
      <c r="C48" s="18">
        <v>5331</v>
      </c>
      <c r="D48" s="18">
        <v>1401</v>
      </c>
      <c r="E48" s="18"/>
      <c r="F48" s="17">
        <v>1198000</v>
      </c>
      <c r="G48" s="17">
        <v>0</v>
      </c>
      <c r="H48" s="17">
        <v>1198000</v>
      </c>
      <c r="I48" s="17">
        <v>1198000</v>
      </c>
      <c r="J48" s="17">
        <v>0</v>
      </c>
      <c r="K48" s="16">
        <f t="shared" si="1"/>
        <v>1</v>
      </c>
      <c r="L48" s="15" t="s">
        <v>775</v>
      </c>
    </row>
    <row r="49" spans="1:12" x14ac:dyDescent="0.2">
      <c r="A49" s="18">
        <v>4</v>
      </c>
      <c r="B49" s="18">
        <v>3113</v>
      </c>
      <c r="C49" s="18">
        <v>5331</v>
      </c>
      <c r="D49" s="18">
        <v>1405</v>
      </c>
      <c r="E49" s="18"/>
      <c r="F49" s="17">
        <v>1600000</v>
      </c>
      <c r="G49" s="17">
        <v>0</v>
      </c>
      <c r="H49" s="17">
        <v>1600000</v>
      </c>
      <c r="I49" s="17">
        <v>1600000</v>
      </c>
      <c r="J49" s="17">
        <v>0</v>
      </c>
      <c r="K49" s="16">
        <f t="shared" si="1"/>
        <v>1</v>
      </c>
      <c r="L49" s="15" t="s">
        <v>776</v>
      </c>
    </row>
    <row r="50" spans="1:12" x14ac:dyDescent="0.2">
      <c r="A50" s="18">
        <v>4</v>
      </c>
      <c r="B50" s="18">
        <v>3113</v>
      </c>
      <c r="C50" s="18">
        <v>5331</v>
      </c>
      <c r="D50" s="18">
        <v>1406</v>
      </c>
      <c r="E50" s="18"/>
      <c r="F50" s="17">
        <v>2852000</v>
      </c>
      <c r="G50" s="17">
        <v>0</v>
      </c>
      <c r="H50" s="17">
        <v>2852000</v>
      </c>
      <c r="I50" s="17">
        <v>2852000</v>
      </c>
      <c r="J50" s="17">
        <v>0</v>
      </c>
      <c r="K50" s="16">
        <f t="shared" si="1"/>
        <v>1</v>
      </c>
      <c r="L50" s="15" t="s">
        <v>777</v>
      </c>
    </row>
    <row r="51" spans="1:12" x14ac:dyDescent="0.2">
      <c r="A51" s="18">
        <v>4</v>
      </c>
      <c r="B51" s="18">
        <v>3113</v>
      </c>
      <c r="C51" s="18">
        <v>5331</v>
      </c>
      <c r="D51" s="18">
        <v>14061</v>
      </c>
      <c r="E51" s="18"/>
      <c r="F51" s="17">
        <v>200000</v>
      </c>
      <c r="G51" s="17">
        <v>0</v>
      </c>
      <c r="H51" s="17">
        <v>200000</v>
      </c>
      <c r="I51" s="17">
        <v>200000</v>
      </c>
      <c r="J51" s="17">
        <v>0</v>
      </c>
      <c r="K51" s="16">
        <f t="shared" si="1"/>
        <v>1</v>
      </c>
      <c r="L51" s="15" t="s">
        <v>136</v>
      </c>
    </row>
    <row r="52" spans="1:12" x14ac:dyDescent="0.2">
      <c r="A52" s="18">
        <v>4</v>
      </c>
      <c r="B52" s="18">
        <v>3113</v>
      </c>
      <c r="C52" s="18">
        <v>5331</v>
      </c>
      <c r="D52" s="18">
        <v>14062</v>
      </c>
      <c r="E52" s="18"/>
      <c r="F52" s="17">
        <v>150000</v>
      </c>
      <c r="G52" s="17">
        <v>0</v>
      </c>
      <c r="H52" s="17">
        <v>150000</v>
      </c>
      <c r="I52" s="17">
        <v>150000</v>
      </c>
      <c r="J52" s="17">
        <v>0</v>
      </c>
      <c r="K52" s="16">
        <f t="shared" si="1"/>
        <v>1</v>
      </c>
      <c r="L52" s="15" t="s">
        <v>135</v>
      </c>
    </row>
    <row r="53" spans="1:12" x14ac:dyDescent="0.2">
      <c r="A53" s="18">
        <v>4</v>
      </c>
      <c r="B53" s="18">
        <v>3141</v>
      </c>
      <c r="C53" s="18">
        <v>5331</v>
      </c>
      <c r="D53" s="18">
        <v>1406</v>
      </c>
      <c r="E53" s="18"/>
      <c r="F53" s="17">
        <v>1159000</v>
      </c>
      <c r="G53" s="17">
        <v>0</v>
      </c>
      <c r="H53" s="17">
        <v>1159000</v>
      </c>
      <c r="I53" s="17">
        <v>1159000</v>
      </c>
      <c r="J53" s="17">
        <v>0</v>
      </c>
      <c r="K53" s="16">
        <f t="shared" si="1"/>
        <v>1</v>
      </c>
      <c r="L53" s="15" t="s">
        <v>778</v>
      </c>
    </row>
    <row r="54" spans="1:12" x14ac:dyDescent="0.2">
      <c r="A54" s="18">
        <v>4</v>
      </c>
      <c r="B54" s="18">
        <v>3231</v>
      </c>
      <c r="C54" s="18">
        <v>5331</v>
      </c>
      <c r="D54" s="18">
        <v>1407</v>
      </c>
      <c r="E54" s="18"/>
      <c r="F54" s="17">
        <v>300000</v>
      </c>
      <c r="G54" s="17">
        <v>0</v>
      </c>
      <c r="H54" s="17">
        <v>300000</v>
      </c>
      <c r="I54" s="17">
        <v>300000</v>
      </c>
      <c r="J54" s="17">
        <v>0</v>
      </c>
      <c r="K54" s="16">
        <f t="shared" si="1"/>
        <v>1</v>
      </c>
      <c r="L54" s="15" t="s">
        <v>779</v>
      </c>
    </row>
    <row r="55" spans="1:12" x14ac:dyDescent="0.2">
      <c r="A55" s="18">
        <v>4</v>
      </c>
      <c r="B55" s="18">
        <v>3315</v>
      </c>
      <c r="C55" s="18">
        <v>5331</v>
      </c>
      <c r="D55" s="18">
        <v>1601</v>
      </c>
      <c r="E55" s="18"/>
      <c r="F55" s="17">
        <v>5900000</v>
      </c>
      <c r="G55" s="17">
        <v>0</v>
      </c>
      <c r="H55" s="17">
        <v>5900000</v>
      </c>
      <c r="I55" s="17">
        <v>5900000</v>
      </c>
      <c r="J55" s="17">
        <v>0</v>
      </c>
      <c r="K55" s="16">
        <f t="shared" ref="K55:K86" si="2">I55/H55</f>
        <v>1</v>
      </c>
      <c r="L55" s="15" t="s">
        <v>780</v>
      </c>
    </row>
    <row r="56" spans="1:12" x14ac:dyDescent="0.2">
      <c r="A56" s="18">
        <v>4</v>
      </c>
      <c r="B56" s="18">
        <v>3315</v>
      </c>
      <c r="C56" s="18">
        <v>5331</v>
      </c>
      <c r="D56" s="18">
        <v>16011</v>
      </c>
      <c r="E56" s="18"/>
      <c r="F56" s="17">
        <v>1750000</v>
      </c>
      <c r="G56" s="17">
        <v>0</v>
      </c>
      <c r="H56" s="17">
        <v>1750000</v>
      </c>
      <c r="I56" s="17">
        <v>1750000</v>
      </c>
      <c r="J56" s="17">
        <v>0</v>
      </c>
      <c r="K56" s="16">
        <f t="shared" si="2"/>
        <v>1</v>
      </c>
      <c r="L56" s="15" t="s">
        <v>781</v>
      </c>
    </row>
    <row r="57" spans="1:12" x14ac:dyDescent="0.2">
      <c r="A57" s="18">
        <v>4</v>
      </c>
      <c r="B57" s="18">
        <v>3315</v>
      </c>
      <c r="C57" s="18">
        <v>5331</v>
      </c>
      <c r="D57" s="18">
        <v>16012</v>
      </c>
      <c r="E57" s="18"/>
      <c r="F57" s="17">
        <v>400000</v>
      </c>
      <c r="G57" s="17">
        <v>0</v>
      </c>
      <c r="H57" s="17">
        <v>400000</v>
      </c>
      <c r="I57" s="17">
        <v>400000</v>
      </c>
      <c r="J57" s="17">
        <v>0</v>
      </c>
      <c r="K57" s="16">
        <f t="shared" si="2"/>
        <v>1</v>
      </c>
      <c r="L57" s="15" t="s">
        <v>765</v>
      </c>
    </row>
    <row r="58" spans="1:12" x14ac:dyDescent="0.2">
      <c r="A58" s="18">
        <v>4</v>
      </c>
      <c r="B58" s="18">
        <v>3315</v>
      </c>
      <c r="C58" s="18">
        <v>5331</v>
      </c>
      <c r="D58" s="18">
        <v>16013</v>
      </c>
      <c r="E58" s="18"/>
      <c r="F58" s="17">
        <v>995000</v>
      </c>
      <c r="G58" s="17">
        <v>0</v>
      </c>
      <c r="H58" s="17">
        <v>995000</v>
      </c>
      <c r="I58" s="17">
        <v>994236</v>
      </c>
      <c r="J58" s="17">
        <v>-764</v>
      </c>
      <c r="K58" s="16">
        <f t="shared" si="2"/>
        <v>0.99923216080402011</v>
      </c>
      <c r="L58" s="15" t="s">
        <v>766</v>
      </c>
    </row>
    <row r="59" spans="1:12" x14ac:dyDescent="0.2">
      <c r="A59" s="18">
        <v>4</v>
      </c>
      <c r="B59" s="18">
        <v>3315</v>
      </c>
      <c r="C59" s="18">
        <v>5331</v>
      </c>
      <c r="D59" s="18">
        <v>16015</v>
      </c>
      <c r="E59" s="18"/>
      <c r="F59" s="17">
        <v>0</v>
      </c>
      <c r="G59" s="17">
        <v>330000</v>
      </c>
      <c r="H59" s="17">
        <v>330000</v>
      </c>
      <c r="I59" s="17">
        <v>330000</v>
      </c>
      <c r="J59" s="17">
        <v>0</v>
      </c>
      <c r="K59" s="16">
        <f t="shared" si="2"/>
        <v>1</v>
      </c>
      <c r="L59" s="15" t="s">
        <v>767</v>
      </c>
    </row>
    <row r="60" spans="1:12" x14ac:dyDescent="0.2">
      <c r="A60" s="18">
        <v>4</v>
      </c>
      <c r="B60" s="18">
        <v>3315</v>
      </c>
      <c r="C60" s="18">
        <v>5331</v>
      </c>
      <c r="D60" s="18">
        <v>16016</v>
      </c>
      <c r="E60" s="18"/>
      <c r="F60" s="17">
        <v>0</v>
      </c>
      <c r="G60" s="17">
        <v>280000</v>
      </c>
      <c r="H60" s="17">
        <v>280000</v>
      </c>
      <c r="I60" s="17">
        <v>280000</v>
      </c>
      <c r="J60" s="17">
        <v>0</v>
      </c>
      <c r="K60" s="16">
        <f t="shared" si="2"/>
        <v>1</v>
      </c>
      <c r="L60" s="15" t="s">
        <v>768</v>
      </c>
    </row>
    <row r="61" spans="1:12" x14ac:dyDescent="0.2">
      <c r="A61" s="18">
        <v>4</v>
      </c>
      <c r="B61" s="18">
        <v>3315</v>
      </c>
      <c r="C61" s="18">
        <v>5336</v>
      </c>
      <c r="D61" s="18">
        <v>16015</v>
      </c>
      <c r="E61" s="18">
        <v>339</v>
      </c>
      <c r="F61" s="17">
        <v>0</v>
      </c>
      <c r="G61" s="17">
        <v>400000</v>
      </c>
      <c r="H61" s="17">
        <v>400000</v>
      </c>
      <c r="I61" s="17">
        <v>400000</v>
      </c>
      <c r="J61" s="17">
        <v>0</v>
      </c>
      <c r="K61" s="16">
        <f t="shared" si="2"/>
        <v>1</v>
      </c>
      <c r="L61" s="15" t="s">
        <v>769</v>
      </c>
    </row>
    <row r="62" spans="1:12" x14ac:dyDescent="0.2">
      <c r="A62" s="18">
        <v>4</v>
      </c>
      <c r="B62" s="18">
        <v>3315</v>
      </c>
      <c r="C62" s="18">
        <v>5336</v>
      </c>
      <c r="D62" s="18">
        <v>16017</v>
      </c>
      <c r="E62" s="18">
        <v>331</v>
      </c>
      <c r="F62" s="17">
        <v>0</v>
      </c>
      <c r="G62" s="17">
        <v>52000</v>
      </c>
      <c r="H62" s="17">
        <v>52000</v>
      </c>
      <c r="I62" s="17">
        <v>52000</v>
      </c>
      <c r="J62" s="17">
        <v>0</v>
      </c>
      <c r="K62" s="16">
        <f t="shared" si="2"/>
        <v>1</v>
      </c>
      <c r="L62" s="15" t="s">
        <v>770</v>
      </c>
    </row>
    <row r="63" spans="1:12" x14ac:dyDescent="0.2">
      <c r="A63" s="18">
        <v>4</v>
      </c>
      <c r="B63" s="18">
        <v>3315</v>
      </c>
      <c r="C63" s="18">
        <v>5336</v>
      </c>
      <c r="D63" s="18">
        <v>16019</v>
      </c>
      <c r="E63" s="18">
        <v>34053</v>
      </c>
      <c r="F63" s="17">
        <v>0</v>
      </c>
      <c r="G63" s="17">
        <v>16000</v>
      </c>
      <c r="H63" s="17">
        <v>16000</v>
      </c>
      <c r="I63" s="17">
        <v>16000</v>
      </c>
      <c r="J63" s="17">
        <v>0</v>
      </c>
      <c r="K63" s="16">
        <f t="shared" si="2"/>
        <v>1</v>
      </c>
      <c r="L63" s="15" t="s">
        <v>771</v>
      </c>
    </row>
    <row r="64" spans="1:12" x14ac:dyDescent="0.2">
      <c r="A64" s="18">
        <v>4</v>
      </c>
      <c r="B64" s="18">
        <v>3315</v>
      </c>
      <c r="C64" s="18">
        <v>5336</v>
      </c>
      <c r="D64" s="18">
        <v>16020</v>
      </c>
      <c r="E64" s="18">
        <v>214</v>
      </c>
      <c r="F64" s="17">
        <v>0</v>
      </c>
      <c r="G64" s="17">
        <v>41600</v>
      </c>
      <c r="H64" s="17">
        <v>41600</v>
      </c>
      <c r="I64" s="17">
        <v>41540</v>
      </c>
      <c r="J64" s="17">
        <v>-60</v>
      </c>
      <c r="K64" s="16">
        <f t="shared" si="2"/>
        <v>0.99855769230769231</v>
      </c>
      <c r="L64" s="15" t="s">
        <v>772</v>
      </c>
    </row>
    <row r="65" spans="1:12" x14ac:dyDescent="0.2">
      <c r="A65" s="18">
        <v>4</v>
      </c>
      <c r="B65" s="18">
        <v>3315</v>
      </c>
      <c r="C65" s="18">
        <v>5336</v>
      </c>
      <c r="D65" s="18">
        <v>16021</v>
      </c>
      <c r="E65" s="18">
        <v>214</v>
      </c>
      <c r="F65" s="17">
        <v>0</v>
      </c>
      <c r="G65" s="17">
        <v>170000</v>
      </c>
      <c r="H65" s="17">
        <v>170000</v>
      </c>
      <c r="I65" s="17">
        <v>170000</v>
      </c>
      <c r="J65" s="17">
        <v>0</v>
      </c>
      <c r="K65" s="16">
        <f t="shared" si="2"/>
        <v>1</v>
      </c>
      <c r="L65" s="15" t="s">
        <v>773</v>
      </c>
    </row>
    <row r="66" spans="1:12" x14ac:dyDescent="0.2">
      <c r="A66" s="18">
        <v>4</v>
      </c>
      <c r="B66" s="18">
        <v>3319</v>
      </c>
      <c r="C66" s="18">
        <v>5229</v>
      </c>
      <c r="D66" s="18">
        <v>402</v>
      </c>
      <c r="E66" s="18"/>
      <c r="F66" s="17">
        <v>0</v>
      </c>
      <c r="G66" s="17">
        <v>57000</v>
      </c>
      <c r="H66" s="17">
        <v>57000</v>
      </c>
      <c r="I66" s="17">
        <v>57000</v>
      </c>
      <c r="J66" s="17">
        <v>0</v>
      </c>
      <c r="K66" s="16">
        <f t="shared" si="2"/>
        <v>1</v>
      </c>
      <c r="L66" s="15" t="s">
        <v>774</v>
      </c>
    </row>
    <row r="67" spans="1:12" x14ac:dyDescent="0.2">
      <c r="A67" s="18">
        <v>4</v>
      </c>
      <c r="B67" s="18">
        <v>3392</v>
      </c>
      <c r="C67" s="18">
        <v>5331</v>
      </c>
      <c r="D67" s="18">
        <v>33921</v>
      </c>
      <c r="E67" s="18"/>
      <c r="F67" s="17">
        <v>300000</v>
      </c>
      <c r="G67" s="17">
        <v>0</v>
      </c>
      <c r="H67" s="17">
        <v>300000</v>
      </c>
      <c r="I67" s="17">
        <v>300000</v>
      </c>
      <c r="J67" s="17">
        <v>0</v>
      </c>
      <c r="K67" s="16">
        <f t="shared" si="2"/>
        <v>1</v>
      </c>
      <c r="L67" s="15" t="s">
        <v>128</v>
      </c>
    </row>
    <row r="68" spans="1:12" x14ac:dyDescent="0.2">
      <c r="A68" s="18">
        <v>4</v>
      </c>
      <c r="B68" s="18">
        <v>3392</v>
      </c>
      <c r="C68" s="18">
        <v>5331</v>
      </c>
      <c r="D68" s="18">
        <v>33922</v>
      </c>
      <c r="E68" s="18"/>
      <c r="F68" s="17">
        <v>400000</v>
      </c>
      <c r="G68" s="17">
        <v>0</v>
      </c>
      <c r="H68" s="17">
        <v>400000</v>
      </c>
      <c r="I68" s="17">
        <v>400000</v>
      </c>
      <c r="J68" s="17">
        <v>0</v>
      </c>
      <c r="K68" s="16">
        <f t="shared" si="2"/>
        <v>1</v>
      </c>
      <c r="L68" s="15" t="s">
        <v>127</v>
      </c>
    </row>
    <row r="69" spans="1:12" x14ac:dyDescent="0.2">
      <c r="A69" s="18">
        <v>4</v>
      </c>
      <c r="B69" s="18">
        <v>3399</v>
      </c>
      <c r="C69" s="18">
        <v>5229</v>
      </c>
      <c r="D69" s="18">
        <v>407</v>
      </c>
      <c r="E69" s="18"/>
      <c r="F69" s="17">
        <v>19500</v>
      </c>
      <c r="G69" s="17">
        <v>200</v>
      </c>
      <c r="H69" s="17">
        <v>19700</v>
      </c>
      <c r="I69" s="17">
        <v>19692</v>
      </c>
      <c r="J69" s="17">
        <v>-8</v>
      </c>
      <c r="K69" s="16">
        <f t="shared" si="2"/>
        <v>0.99959390862944164</v>
      </c>
      <c r="L69" s="15" t="s">
        <v>126</v>
      </c>
    </row>
    <row r="70" spans="1:12" x14ac:dyDescent="0.2">
      <c r="A70" s="18">
        <v>4</v>
      </c>
      <c r="B70" s="18">
        <v>3421</v>
      </c>
      <c r="C70" s="18">
        <v>5229</v>
      </c>
      <c r="D70" s="18">
        <v>401</v>
      </c>
      <c r="E70" s="18"/>
      <c r="F70" s="17">
        <v>0</v>
      </c>
      <c r="G70" s="17">
        <v>300000</v>
      </c>
      <c r="H70" s="17">
        <v>300000</v>
      </c>
      <c r="I70" s="17">
        <v>300000</v>
      </c>
      <c r="J70" s="17">
        <v>0</v>
      </c>
      <c r="K70" s="16">
        <f t="shared" si="2"/>
        <v>1</v>
      </c>
      <c r="L70" s="15" t="s">
        <v>904</v>
      </c>
    </row>
    <row r="71" spans="1:12" x14ac:dyDescent="0.2">
      <c r="A71" s="18">
        <v>4</v>
      </c>
      <c r="B71" s="18">
        <v>3421</v>
      </c>
      <c r="C71" s="18">
        <v>5331</v>
      </c>
      <c r="D71" s="18">
        <v>1403</v>
      </c>
      <c r="E71" s="18"/>
      <c r="F71" s="17">
        <v>220000</v>
      </c>
      <c r="G71" s="17">
        <v>0</v>
      </c>
      <c r="H71" s="17">
        <v>220000</v>
      </c>
      <c r="I71" s="17">
        <v>220000</v>
      </c>
      <c r="J71" s="17">
        <v>0</v>
      </c>
      <c r="K71" s="16">
        <f t="shared" si="2"/>
        <v>1</v>
      </c>
      <c r="L71" s="15" t="s">
        <v>782</v>
      </c>
    </row>
    <row r="72" spans="1:12" x14ac:dyDescent="0.2">
      <c r="A72" s="18">
        <v>4</v>
      </c>
      <c r="B72" s="18">
        <v>3429</v>
      </c>
      <c r="C72" s="18">
        <v>5229</v>
      </c>
      <c r="D72" s="18">
        <v>404</v>
      </c>
      <c r="E72" s="18"/>
      <c r="F72" s="17">
        <v>0</v>
      </c>
      <c r="G72" s="17">
        <v>943000</v>
      </c>
      <c r="H72" s="17">
        <v>943000</v>
      </c>
      <c r="I72" s="17">
        <v>943000</v>
      </c>
      <c r="J72" s="17">
        <v>0</v>
      </c>
      <c r="K72" s="16">
        <f t="shared" si="2"/>
        <v>1</v>
      </c>
      <c r="L72" s="15" t="s">
        <v>774</v>
      </c>
    </row>
    <row r="73" spans="1:12" x14ac:dyDescent="0.2">
      <c r="A73" s="18">
        <v>4</v>
      </c>
      <c r="B73" s="18">
        <v>3429</v>
      </c>
      <c r="C73" s="18">
        <v>5229</v>
      </c>
      <c r="D73" s="18">
        <v>408</v>
      </c>
      <c r="E73" s="18"/>
      <c r="F73" s="17">
        <v>19500</v>
      </c>
      <c r="G73" s="17">
        <v>0</v>
      </c>
      <c r="H73" s="17">
        <v>19500</v>
      </c>
      <c r="I73" s="17">
        <v>19692</v>
      </c>
      <c r="J73" s="17">
        <v>192</v>
      </c>
      <c r="K73" s="16">
        <f t="shared" si="2"/>
        <v>1.0098461538461538</v>
      </c>
      <c r="L73" s="15" t="s">
        <v>124</v>
      </c>
    </row>
    <row r="74" spans="1:12" x14ac:dyDescent="0.2">
      <c r="A74" s="18">
        <v>4</v>
      </c>
      <c r="B74" s="18">
        <v>3613</v>
      </c>
      <c r="C74" s="18">
        <v>5164</v>
      </c>
      <c r="D74" s="18"/>
      <c r="E74" s="18"/>
      <c r="F74" s="17">
        <v>92000</v>
      </c>
      <c r="G74" s="17">
        <v>0</v>
      </c>
      <c r="H74" s="17">
        <v>92000</v>
      </c>
      <c r="I74" s="17">
        <v>91958</v>
      </c>
      <c r="J74" s="17">
        <v>-42</v>
      </c>
      <c r="K74" s="16">
        <f t="shared" si="2"/>
        <v>0.99954347826086953</v>
      </c>
      <c r="L74" s="15" t="s">
        <v>123</v>
      </c>
    </row>
    <row r="75" spans="1:12" x14ac:dyDescent="0.2">
      <c r="A75" s="18">
        <v>4</v>
      </c>
      <c r="B75" s="18">
        <v>3639</v>
      </c>
      <c r="C75" s="18">
        <v>5141</v>
      </c>
      <c r="D75" s="18">
        <v>2219</v>
      </c>
      <c r="E75" s="18"/>
      <c r="F75" s="17">
        <v>50000</v>
      </c>
      <c r="G75" s="17">
        <v>0</v>
      </c>
      <c r="H75" s="17">
        <v>50000</v>
      </c>
      <c r="I75" s="17">
        <v>361.5</v>
      </c>
      <c r="J75" s="17">
        <v>-49638.5</v>
      </c>
      <c r="K75" s="16">
        <f t="shared" si="2"/>
        <v>7.2300000000000003E-3</v>
      </c>
      <c r="L75" s="15" t="s">
        <v>783</v>
      </c>
    </row>
    <row r="76" spans="1:12" x14ac:dyDescent="0.2">
      <c r="A76" s="18">
        <v>4</v>
      </c>
      <c r="B76" s="18">
        <v>3639</v>
      </c>
      <c r="C76" s="18">
        <v>5141</v>
      </c>
      <c r="D76" s="18">
        <v>3322</v>
      </c>
      <c r="E76" s="18"/>
      <c r="F76" s="17">
        <v>110000</v>
      </c>
      <c r="G76" s="17">
        <v>0</v>
      </c>
      <c r="H76" s="17">
        <v>110000</v>
      </c>
      <c r="I76" s="17">
        <v>45798.67</v>
      </c>
      <c r="J76" s="17">
        <v>-64201.33</v>
      </c>
      <c r="K76" s="16">
        <f t="shared" si="2"/>
        <v>0.41635154545454545</v>
      </c>
      <c r="L76" s="15" t="s">
        <v>784</v>
      </c>
    </row>
    <row r="77" spans="1:12" x14ac:dyDescent="0.2">
      <c r="A77" s="18">
        <v>4</v>
      </c>
      <c r="B77" s="18">
        <v>3639</v>
      </c>
      <c r="C77" s="18">
        <v>5141</v>
      </c>
      <c r="D77" s="18">
        <v>6121</v>
      </c>
      <c r="E77" s="18"/>
      <c r="F77" s="17">
        <v>100000</v>
      </c>
      <c r="G77" s="17">
        <v>0</v>
      </c>
      <c r="H77" s="17">
        <v>100000</v>
      </c>
      <c r="I77" s="17">
        <v>51473.1</v>
      </c>
      <c r="J77" s="17">
        <v>-48526.9</v>
      </c>
      <c r="K77" s="16">
        <f t="shared" si="2"/>
        <v>0.51473099999999994</v>
      </c>
      <c r="L77" s="15" t="s">
        <v>785</v>
      </c>
    </row>
    <row r="78" spans="1:12" x14ac:dyDescent="0.2">
      <c r="A78" s="18">
        <v>4</v>
      </c>
      <c r="B78" s="18">
        <v>3639</v>
      </c>
      <c r="C78" s="18">
        <v>5141</v>
      </c>
      <c r="D78" s="18">
        <v>6201</v>
      </c>
      <c r="E78" s="18"/>
      <c r="F78" s="17">
        <v>330000</v>
      </c>
      <c r="G78" s="17">
        <v>0</v>
      </c>
      <c r="H78" s="17">
        <v>330000</v>
      </c>
      <c r="I78" s="17">
        <v>31190.6</v>
      </c>
      <c r="J78" s="17">
        <v>-298809.40000000002</v>
      </c>
      <c r="K78" s="16">
        <f t="shared" si="2"/>
        <v>9.4516969696969697E-2</v>
      </c>
      <c r="L78" s="15" t="s">
        <v>786</v>
      </c>
    </row>
    <row r="79" spans="1:12" x14ac:dyDescent="0.2">
      <c r="A79" s="18">
        <v>4</v>
      </c>
      <c r="B79" s="18">
        <v>3639</v>
      </c>
      <c r="C79" s="18">
        <v>5141</v>
      </c>
      <c r="D79" s="18">
        <v>14011</v>
      </c>
      <c r="E79" s="18"/>
      <c r="F79" s="17">
        <v>150000</v>
      </c>
      <c r="G79" s="17">
        <v>0</v>
      </c>
      <c r="H79" s="17">
        <v>150000</v>
      </c>
      <c r="I79" s="17">
        <v>68024.7</v>
      </c>
      <c r="J79" s="17">
        <v>-81975.3</v>
      </c>
      <c r="K79" s="16">
        <f t="shared" si="2"/>
        <v>0.45349799999999996</v>
      </c>
      <c r="L79" s="15" t="s">
        <v>787</v>
      </c>
    </row>
    <row r="80" spans="1:12" x14ac:dyDescent="0.2">
      <c r="A80" s="18">
        <v>4</v>
      </c>
      <c r="B80" s="18">
        <v>3639</v>
      </c>
      <c r="C80" s="18">
        <v>5164</v>
      </c>
      <c r="D80" s="18"/>
      <c r="E80" s="18"/>
      <c r="F80" s="17">
        <v>87000</v>
      </c>
      <c r="G80" s="17">
        <v>0</v>
      </c>
      <c r="H80" s="17">
        <v>87000</v>
      </c>
      <c r="I80" s="17">
        <v>86250</v>
      </c>
      <c r="J80" s="17">
        <v>-750</v>
      </c>
      <c r="K80" s="16">
        <f t="shared" si="2"/>
        <v>0.99137931034482762</v>
      </c>
      <c r="L80" s="15" t="s">
        <v>122</v>
      </c>
    </row>
    <row r="81" spans="1:12" x14ac:dyDescent="0.2">
      <c r="A81" s="18">
        <v>4</v>
      </c>
      <c r="B81" s="18">
        <v>3639</v>
      </c>
      <c r="C81" s="18">
        <v>5229</v>
      </c>
      <c r="D81" s="18">
        <v>406</v>
      </c>
      <c r="E81" s="18"/>
      <c r="F81" s="17">
        <v>6500</v>
      </c>
      <c r="G81" s="17">
        <v>0</v>
      </c>
      <c r="H81" s="17">
        <v>6500</v>
      </c>
      <c r="I81" s="17">
        <v>6456</v>
      </c>
      <c r="J81" s="17">
        <v>-44</v>
      </c>
      <c r="K81" s="16">
        <f t="shared" si="2"/>
        <v>0.99323076923076925</v>
      </c>
      <c r="L81" s="15" t="s">
        <v>121</v>
      </c>
    </row>
    <row r="82" spans="1:12" x14ac:dyDescent="0.2">
      <c r="A82" s="18">
        <v>4</v>
      </c>
      <c r="B82" s="18">
        <v>3639</v>
      </c>
      <c r="C82" s="18">
        <v>5329</v>
      </c>
      <c r="D82" s="18">
        <v>405</v>
      </c>
      <c r="E82" s="18"/>
      <c r="F82" s="17">
        <v>64000</v>
      </c>
      <c r="G82" s="17">
        <v>32200</v>
      </c>
      <c r="H82" s="17">
        <v>96200</v>
      </c>
      <c r="I82" s="17">
        <v>96135</v>
      </c>
      <c r="J82" s="17">
        <v>-65</v>
      </c>
      <c r="K82" s="16">
        <f t="shared" si="2"/>
        <v>0.99932432432432428</v>
      </c>
      <c r="L82" s="15" t="s">
        <v>120</v>
      </c>
    </row>
    <row r="83" spans="1:12" x14ac:dyDescent="0.2">
      <c r="A83" s="18">
        <v>4</v>
      </c>
      <c r="B83" s="18">
        <v>3639</v>
      </c>
      <c r="C83" s="18">
        <v>5331</v>
      </c>
      <c r="D83" s="18">
        <v>3639</v>
      </c>
      <c r="E83" s="18"/>
      <c r="F83" s="17">
        <v>13300000</v>
      </c>
      <c r="G83" s="17">
        <v>399600</v>
      </c>
      <c r="H83" s="17">
        <v>13699600</v>
      </c>
      <c r="I83" s="17">
        <v>13699600</v>
      </c>
      <c r="J83" s="17">
        <v>0</v>
      </c>
      <c r="K83" s="16">
        <f t="shared" si="2"/>
        <v>1</v>
      </c>
      <c r="L83" s="15" t="s">
        <v>788</v>
      </c>
    </row>
    <row r="84" spans="1:12" x14ac:dyDescent="0.2">
      <c r="A84" s="18">
        <v>4</v>
      </c>
      <c r="B84" s="18">
        <v>3639</v>
      </c>
      <c r="C84" s="18">
        <v>5331</v>
      </c>
      <c r="D84" s="18">
        <v>36392</v>
      </c>
      <c r="E84" s="18"/>
      <c r="F84" s="17">
        <v>0</v>
      </c>
      <c r="G84" s="17">
        <v>200000</v>
      </c>
      <c r="H84" s="17">
        <v>200000</v>
      </c>
      <c r="I84" s="17">
        <v>200000</v>
      </c>
      <c r="J84" s="17">
        <v>0</v>
      </c>
      <c r="K84" s="16">
        <f t="shared" si="2"/>
        <v>1</v>
      </c>
      <c r="L84" s="15" t="s">
        <v>789</v>
      </c>
    </row>
    <row r="85" spans="1:12" x14ac:dyDescent="0.2">
      <c r="A85" s="18">
        <v>4</v>
      </c>
      <c r="B85" s="18">
        <v>3639</v>
      </c>
      <c r="C85" s="18">
        <v>5331</v>
      </c>
      <c r="D85" s="18">
        <v>36393</v>
      </c>
      <c r="E85" s="18"/>
      <c r="F85" s="17">
        <v>0</v>
      </c>
      <c r="G85" s="17">
        <v>200000</v>
      </c>
      <c r="H85" s="17">
        <v>200000</v>
      </c>
      <c r="I85" s="17">
        <v>200000</v>
      </c>
      <c r="J85" s="17">
        <v>0</v>
      </c>
      <c r="K85" s="16">
        <f t="shared" si="2"/>
        <v>1</v>
      </c>
      <c r="L85" s="15" t="s">
        <v>790</v>
      </c>
    </row>
    <row r="86" spans="1:12" x14ac:dyDescent="0.2">
      <c r="A86" s="18">
        <v>4</v>
      </c>
      <c r="B86" s="18">
        <v>3639</v>
      </c>
      <c r="C86" s="18">
        <v>5331</v>
      </c>
      <c r="D86" s="18">
        <v>36394</v>
      </c>
      <c r="E86" s="18"/>
      <c r="F86" s="17">
        <v>0</v>
      </c>
      <c r="G86" s="17">
        <v>150000</v>
      </c>
      <c r="H86" s="17">
        <v>150000</v>
      </c>
      <c r="I86" s="17">
        <v>150000</v>
      </c>
      <c r="J86" s="17">
        <v>0</v>
      </c>
      <c r="K86" s="16">
        <f t="shared" si="2"/>
        <v>1</v>
      </c>
      <c r="L86" s="15" t="s">
        <v>791</v>
      </c>
    </row>
    <row r="87" spans="1:12" x14ac:dyDescent="0.2">
      <c r="A87" s="18">
        <v>4</v>
      </c>
      <c r="B87" s="18">
        <v>3639</v>
      </c>
      <c r="C87" s="18">
        <v>5331</v>
      </c>
      <c r="D87" s="18">
        <v>36395</v>
      </c>
      <c r="E87" s="18"/>
      <c r="F87" s="17">
        <v>0</v>
      </c>
      <c r="G87" s="17">
        <v>300000</v>
      </c>
      <c r="H87" s="17">
        <v>300000</v>
      </c>
      <c r="I87" s="17">
        <v>300000</v>
      </c>
      <c r="J87" s="17">
        <v>0</v>
      </c>
      <c r="K87" s="16">
        <f t="shared" ref="K87:K122" si="3">I87/H87</f>
        <v>1</v>
      </c>
      <c r="L87" s="15" t="s">
        <v>792</v>
      </c>
    </row>
    <row r="88" spans="1:12" x14ac:dyDescent="0.2">
      <c r="A88" s="18">
        <v>4</v>
      </c>
      <c r="B88" s="18">
        <v>3639</v>
      </c>
      <c r="C88" s="18">
        <v>5364</v>
      </c>
      <c r="D88" s="18"/>
      <c r="E88" s="18"/>
      <c r="F88" s="17">
        <v>0</v>
      </c>
      <c r="G88" s="17">
        <v>284500</v>
      </c>
      <c r="H88" s="17">
        <v>284500</v>
      </c>
      <c r="I88" s="17">
        <v>284466</v>
      </c>
      <c r="J88" s="17">
        <v>-34</v>
      </c>
      <c r="K88" s="16">
        <f t="shared" si="3"/>
        <v>0.99988049209138841</v>
      </c>
      <c r="L88" s="15" t="s">
        <v>814</v>
      </c>
    </row>
    <row r="89" spans="1:12" x14ac:dyDescent="0.2">
      <c r="A89" s="18">
        <v>4</v>
      </c>
      <c r="B89" s="18">
        <v>3723</v>
      </c>
      <c r="C89" s="18">
        <v>5139</v>
      </c>
      <c r="D89" s="18"/>
      <c r="E89" s="18"/>
      <c r="F89" s="17">
        <v>20000</v>
      </c>
      <c r="G89" s="17">
        <v>0</v>
      </c>
      <c r="H89" s="17">
        <v>20000</v>
      </c>
      <c r="I89" s="17">
        <v>11184</v>
      </c>
      <c r="J89" s="17">
        <v>-8816</v>
      </c>
      <c r="K89" s="16">
        <f t="shared" si="3"/>
        <v>0.55920000000000003</v>
      </c>
      <c r="L89" s="15" t="s">
        <v>117</v>
      </c>
    </row>
    <row r="90" spans="1:12" x14ac:dyDescent="0.2">
      <c r="A90" s="18">
        <v>4</v>
      </c>
      <c r="B90" s="18">
        <v>5512</v>
      </c>
      <c r="C90" s="18">
        <v>5019</v>
      </c>
      <c r="D90" s="18">
        <v>541</v>
      </c>
      <c r="E90" s="18"/>
      <c r="F90" s="17">
        <v>15000</v>
      </c>
      <c r="G90" s="17">
        <v>-13800</v>
      </c>
      <c r="H90" s="17">
        <v>1200</v>
      </c>
      <c r="I90" s="17">
        <v>1130</v>
      </c>
      <c r="J90" s="17">
        <v>-70</v>
      </c>
      <c r="K90" s="16">
        <f t="shared" si="3"/>
        <v>0.94166666666666665</v>
      </c>
      <c r="L90" s="15" t="s">
        <v>1019</v>
      </c>
    </row>
    <row r="91" spans="1:12" x14ac:dyDescent="0.2">
      <c r="A91" s="18">
        <v>4</v>
      </c>
      <c r="B91" s="18">
        <v>5512</v>
      </c>
      <c r="C91" s="18">
        <v>5019</v>
      </c>
      <c r="D91" s="18">
        <v>541</v>
      </c>
      <c r="E91" s="18">
        <v>14004</v>
      </c>
      <c r="F91" s="17">
        <v>0</v>
      </c>
      <c r="G91" s="17">
        <v>2000</v>
      </c>
      <c r="H91" s="17">
        <v>2000</v>
      </c>
      <c r="I91" s="17">
        <v>2000</v>
      </c>
      <c r="J91" s="17">
        <v>0</v>
      </c>
      <c r="K91" s="16">
        <f t="shared" si="3"/>
        <v>1</v>
      </c>
      <c r="L91" s="15" t="s">
        <v>1020</v>
      </c>
    </row>
    <row r="92" spans="1:12" x14ac:dyDescent="0.2">
      <c r="A92" s="18">
        <v>4</v>
      </c>
      <c r="B92" s="18">
        <v>5512</v>
      </c>
      <c r="C92" s="18">
        <v>5021</v>
      </c>
      <c r="D92" s="18">
        <v>541</v>
      </c>
      <c r="E92" s="18"/>
      <c r="F92" s="17">
        <v>29000</v>
      </c>
      <c r="G92" s="17">
        <v>32900</v>
      </c>
      <c r="H92" s="17">
        <v>61900</v>
      </c>
      <c r="I92" s="17">
        <v>61900</v>
      </c>
      <c r="J92" s="17">
        <v>0</v>
      </c>
      <c r="K92" s="16">
        <f t="shared" si="3"/>
        <v>1</v>
      </c>
      <c r="L92" s="15" t="s">
        <v>1021</v>
      </c>
    </row>
    <row r="93" spans="1:12" x14ac:dyDescent="0.2">
      <c r="A93" s="18">
        <v>4</v>
      </c>
      <c r="B93" s="18">
        <v>5512</v>
      </c>
      <c r="C93" s="18">
        <v>5136</v>
      </c>
      <c r="D93" s="18">
        <v>541</v>
      </c>
      <c r="E93" s="18"/>
      <c r="F93" s="17">
        <v>1000</v>
      </c>
      <c r="G93" s="17">
        <v>0</v>
      </c>
      <c r="H93" s="17">
        <v>1000</v>
      </c>
      <c r="I93" s="17"/>
      <c r="J93" s="17">
        <v>-1000</v>
      </c>
      <c r="K93" s="16">
        <f t="shared" si="3"/>
        <v>0</v>
      </c>
      <c r="L93" s="15" t="s">
        <v>1022</v>
      </c>
    </row>
    <row r="94" spans="1:12" x14ac:dyDescent="0.2">
      <c r="A94" s="18">
        <v>4</v>
      </c>
      <c r="B94" s="18">
        <v>5512</v>
      </c>
      <c r="C94" s="18">
        <v>5137</v>
      </c>
      <c r="D94" s="18">
        <v>541</v>
      </c>
      <c r="E94" s="18"/>
      <c r="F94" s="17">
        <v>20000</v>
      </c>
      <c r="G94" s="17">
        <v>29500</v>
      </c>
      <c r="H94" s="17">
        <v>49500</v>
      </c>
      <c r="I94" s="17">
        <v>49480</v>
      </c>
      <c r="J94" s="17">
        <v>-20</v>
      </c>
      <c r="K94" s="16">
        <f t="shared" si="3"/>
        <v>0.99959595959595959</v>
      </c>
      <c r="L94" s="15" t="s">
        <v>1023</v>
      </c>
    </row>
    <row r="95" spans="1:12" x14ac:dyDescent="0.2">
      <c r="A95" s="18">
        <v>4</v>
      </c>
      <c r="B95" s="18">
        <v>5512</v>
      </c>
      <c r="C95" s="18">
        <v>5137</v>
      </c>
      <c r="D95" s="18">
        <v>541</v>
      </c>
      <c r="E95" s="18">
        <v>551</v>
      </c>
      <c r="F95" s="17">
        <v>0</v>
      </c>
      <c r="G95" s="17">
        <v>59300</v>
      </c>
      <c r="H95" s="17">
        <v>59300</v>
      </c>
      <c r="I95" s="17">
        <v>59290</v>
      </c>
      <c r="J95" s="17">
        <v>-10</v>
      </c>
      <c r="K95" s="16">
        <f t="shared" si="3"/>
        <v>0.99983136593591904</v>
      </c>
      <c r="L95" s="15" t="s">
        <v>1024</v>
      </c>
    </row>
    <row r="96" spans="1:12" x14ac:dyDescent="0.2">
      <c r="A96" s="18">
        <v>4</v>
      </c>
      <c r="B96" s="18">
        <v>5512</v>
      </c>
      <c r="C96" s="18">
        <v>5139</v>
      </c>
      <c r="D96" s="18">
        <v>541</v>
      </c>
      <c r="E96" s="18"/>
      <c r="F96" s="17">
        <v>30000</v>
      </c>
      <c r="G96" s="17">
        <v>65200</v>
      </c>
      <c r="H96" s="17">
        <v>95200</v>
      </c>
      <c r="I96" s="17">
        <v>95129.5</v>
      </c>
      <c r="J96" s="17">
        <v>-70.5</v>
      </c>
      <c r="K96" s="16">
        <f t="shared" si="3"/>
        <v>0.9992594537815126</v>
      </c>
      <c r="L96" s="15" t="s">
        <v>1025</v>
      </c>
    </row>
    <row r="97" spans="1:12" x14ac:dyDescent="0.2">
      <c r="A97" s="18">
        <v>4</v>
      </c>
      <c r="B97" s="18">
        <v>5512</v>
      </c>
      <c r="C97" s="18">
        <v>5139</v>
      </c>
      <c r="D97" s="18">
        <v>541</v>
      </c>
      <c r="E97" s="18">
        <v>551</v>
      </c>
      <c r="F97" s="17">
        <v>0</v>
      </c>
      <c r="G97" s="17">
        <v>700</v>
      </c>
      <c r="H97" s="17">
        <v>700</v>
      </c>
      <c r="I97" s="17">
        <v>710</v>
      </c>
      <c r="J97" s="17">
        <v>10</v>
      </c>
      <c r="K97" s="16">
        <f t="shared" si="3"/>
        <v>1.0142857142857142</v>
      </c>
      <c r="L97" s="15" t="s">
        <v>1026</v>
      </c>
    </row>
    <row r="98" spans="1:12" x14ac:dyDescent="0.2">
      <c r="A98" s="18">
        <v>4</v>
      </c>
      <c r="B98" s="18">
        <v>5512</v>
      </c>
      <c r="C98" s="18">
        <v>5139</v>
      </c>
      <c r="D98" s="18">
        <v>541</v>
      </c>
      <c r="E98" s="18">
        <v>14004</v>
      </c>
      <c r="F98" s="17">
        <v>0</v>
      </c>
      <c r="G98" s="17">
        <v>1400</v>
      </c>
      <c r="H98" s="17">
        <v>1400</v>
      </c>
      <c r="I98" s="17">
        <v>1342</v>
      </c>
      <c r="J98" s="17">
        <v>-58</v>
      </c>
      <c r="K98" s="16">
        <f t="shared" si="3"/>
        <v>0.95857142857142852</v>
      </c>
      <c r="L98" s="15" t="s">
        <v>1026</v>
      </c>
    </row>
    <row r="99" spans="1:12" x14ac:dyDescent="0.2">
      <c r="A99" s="18">
        <v>4</v>
      </c>
      <c r="B99" s="18">
        <v>5512</v>
      </c>
      <c r="C99" s="18">
        <v>5151</v>
      </c>
      <c r="D99" s="18">
        <v>541</v>
      </c>
      <c r="E99" s="18"/>
      <c r="F99" s="17">
        <v>15000</v>
      </c>
      <c r="G99" s="17">
        <v>0</v>
      </c>
      <c r="H99" s="17">
        <v>15000</v>
      </c>
      <c r="I99" s="17">
        <v>13541</v>
      </c>
      <c r="J99" s="17">
        <v>-1459</v>
      </c>
      <c r="K99" s="16">
        <f t="shared" si="3"/>
        <v>0.90273333333333339</v>
      </c>
      <c r="L99" s="15" t="s">
        <v>1027</v>
      </c>
    </row>
    <row r="100" spans="1:12" x14ac:dyDescent="0.2">
      <c r="A100" s="18">
        <v>4</v>
      </c>
      <c r="B100" s="18">
        <v>5512</v>
      </c>
      <c r="C100" s="18">
        <v>5153</v>
      </c>
      <c r="D100" s="18">
        <v>541</v>
      </c>
      <c r="E100" s="18"/>
      <c r="F100" s="17">
        <v>40000</v>
      </c>
      <c r="G100" s="17">
        <v>14400</v>
      </c>
      <c r="H100" s="17">
        <v>54400</v>
      </c>
      <c r="I100" s="17">
        <v>54387.74</v>
      </c>
      <c r="J100" s="17">
        <v>-12.26</v>
      </c>
      <c r="K100" s="16">
        <f t="shared" si="3"/>
        <v>0.99977463235294117</v>
      </c>
      <c r="L100" s="15" t="s">
        <v>1028</v>
      </c>
    </row>
    <row r="101" spans="1:12" x14ac:dyDescent="0.2">
      <c r="A101" s="18">
        <v>4</v>
      </c>
      <c r="B101" s="18">
        <v>5512</v>
      </c>
      <c r="C101" s="18">
        <v>5154</v>
      </c>
      <c r="D101" s="18">
        <v>541</v>
      </c>
      <c r="E101" s="18"/>
      <c r="F101" s="17">
        <v>28000</v>
      </c>
      <c r="G101" s="17">
        <v>-26000</v>
      </c>
      <c r="H101" s="17">
        <v>2000</v>
      </c>
      <c r="I101" s="17">
        <v>1961.15</v>
      </c>
      <c r="J101" s="17">
        <v>-38.85</v>
      </c>
      <c r="K101" s="16">
        <f t="shared" si="3"/>
        <v>0.98057500000000009</v>
      </c>
      <c r="L101" s="15" t="s">
        <v>1029</v>
      </c>
    </row>
    <row r="102" spans="1:12" x14ac:dyDescent="0.2">
      <c r="A102" s="18">
        <v>4</v>
      </c>
      <c r="B102" s="18">
        <v>5512</v>
      </c>
      <c r="C102" s="18">
        <v>5156</v>
      </c>
      <c r="D102" s="18">
        <v>541</v>
      </c>
      <c r="E102" s="18"/>
      <c r="F102" s="17">
        <v>27000</v>
      </c>
      <c r="G102" s="17">
        <v>-13600</v>
      </c>
      <c r="H102" s="17">
        <v>13400</v>
      </c>
      <c r="I102" s="17">
        <v>13292</v>
      </c>
      <c r="J102" s="17">
        <v>-108</v>
      </c>
      <c r="K102" s="16">
        <f t="shared" si="3"/>
        <v>0.99194029850746268</v>
      </c>
      <c r="L102" s="15" t="s">
        <v>1030</v>
      </c>
    </row>
    <row r="103" spans="1:12" x14ac:dyDescent="0.2">
      <c r="A103" s="18">
        <v>4</v>
      </c>
      <c r="B103" s="18">
        <v>5512</v>
      </c>
      <c r="C103" s="18">
        <v>5156</v>
      </c>
      <c r="D103" s="18">
        <v>541</v>
      </c>
      <c r="E103" s="18">
        <v>14004</v>
      </c>
      <c r="F103" s="17">
        <v>0</v>
      </c>
      <c r="G103" s="17">
        <v>2300</v>
      </c>
      <c r="H103" s="17">
        <v>2300</v>
      </c>
      <c r="I103" s="17">
        <v>2340</v>
      </c>
      <c r="J103" s="17">
        <v>40</v>
      </c>
      <c r="K103" s="16">
        <f t="shared" si="3"/>
        <v>1.017391304347826</v>
      </c>
      <c r="L103" s="15" t="s">
        <v>1031</v>
      </c>
    </row>
    <row r="104" spans="1:12" x14ac:dyDescent="0.2">
      <c r="A104" s="18">
        <v>4</v>
      </c>
      <c r="B104" s="18">
        <v>5512</v>
      </c>
      <c r="C104" s="18">
        <v>5162</v>
      </c>
      <c r="D104" s="18">
        <v>541</v>
      </c>
      <c r="E104" s="18"/>
      <c r="F104" s="17">
        <v>5000</v>
      </c>
      <c r="G104" s="17">
        <v>0</v>
      </c>
      <c r="H104" s="17">
        <v>5000</v>
      </c>
      <c r="I104" s="17">
        <v>3000</v>
      </c>
      <c r="J104" s="17">
        <v>-2000</v>
      </c>
      <c r="K104" s="16">
        <f t="shared" si="3"/>
        <v>0.6</v>
      </c>
      <c r="L104" s="15" t="s">
        <v>1032</v>
      </c>
    </row>
    <row r="105" spans="1:12" x14ac:dyDescent="0.2">
      <c r="A105" s="18">
        <v>4</v>
      </c>
      <c r="B105" s="18">
        <v>5512</v>
      </c>
      <c r="C105" s="18">
        <v>5163</v>
      </c>
      <c r="D105" s="18">
        <v>541</v>
      </c>
      <c r="E105" s="18"/>
      <c r="F105" s="17">
        <v>40000</v>
      </c>
      <c r="G105" s="17">
        <v>0</v>
      </c>
      <c r="H105" s="17">
        <v>40000</v>
      </c>
      <c r="I105" s="17">
        <v>32306</v>
      </c>
      <c r="J105" s="17">
        <v>-7694</v>
      </c>
      <c r="K105" s="16">
        <f t="shared" si="3"/>
        <v>0.80764999999999998</v>
      </c>
      <c r="L105" s="15" t="s">
        <v>1033</v>
      </c>
    </row>
    <row r="106" spans="1:12" x14ac:dyDescent="0.2">
      <c r="A106" s="18">
        <v>4</v>
      </c>
      <c r="B106" s="18">
        <v>5512</v>
      </c>
      <c r="C106" s="18">
        <v>5169</v>
      </c>
      <c r="D106" s="18">
        <v>541</v>
      </c>
      <c r="E106" s="18"/>
      <c r="F106" s="17">
        <v>10000</v>
      </c>
      <c r="G106" s="17">
        <v>-5200</v>
      </c>
      <c r="H106" s="17">
        <v>4800</v>
      </c>
      <c r="I106" s="17">
        <v>300</v>
      </c>
      <c r="J106" s="17">
        <v>-4500</v>
      </c>
      <c r="K106" s="16">
        <f t="shared" si="3"/>
        <v>6.25E-2</v>
      </c>
      <c r="L106" s="15" t="s">
        <v>1034</v>
      </c>
    </row>
    <row r="107" spans="1:12" x14ac:dyDescent="0.2">
      <c r="A107" s="18">
        <v>4</v>
      </c>
      <c r="B107" s="18">
        <v>5512</v>
      </c>
      <c r="C107" s="18">
        <v>5171</v>
      </c>
      <c r="D107" s="18">
        <v>541</v>
      </c>
      <c r="E107" s="18"/>
      <c r="F107" s="17">
        <v>50000</v>
      </c>
      <c r="G107" s="17">
        <v>46000</v>
      </c>
      <c r="H107" s="17">
        <v>96000</v>
      </c>
      <c r="I107" s="17">
        <v>95926.34</v>
      </c>
      <c r="J107" s="17">
        <v>-73.66</v>
      </c>
      <c r="K107" s="16">
        <f t="shared" si="3"/>
        <v>0.99923270833333333</v>
      </c>
      <c r="L107" s="15" t="s">
        <v>1035</v>
      </c>
    </row>
    <row r="108" spans="1:12" x14ac:dyDescent="0.2">
      <c r="A108" s="18">
        <v>4</v>
      </c>
      <c r="B108" s="18">
        <v>6171</v>
      </c>
      <c r="C108" s="18">
        <v>5163</v>
      </c>
      <c r="D108" s="18"/>
      <c r="E108" s="18"/>
      <c r="F108" s="17">
        <v>500000</v>
      </c>
      <c r="G108" s="17">
        <v>0</v>
      </c>
      <c r="H108" s="17">
        <v>500000</v>
      </c>
      <c r="I108" s="17">
        <v>321619.93</v>
      </c>
      <c r="J108" s="17">
        <v>-178380.07</v>
      </c>
      <c r="K108" s="16">
        <f t="shared" si="3"/>
        <v>0.64323986</v>
      </c>
      <c r="L108" s="15" t="s">
        <v>116</v>
      </c>
    </row>
    <row r="109" spans="1:12" x14ac:dyDescent="0.2">
      <c r="A109" s="18">
        <v>4</v>
      </c>
      <c r="B109" s="18">
        <v>6310</v>
      </c>
      <c r="C109" s="18">
        <v>5163</v>
      </c>
      <c r="D109" s="18"/>
      <c r="E109" s="18"/>
      <c r="F109" s="17">
        <v>60000</v>
      </c>
      <c r="G109" s="17">
        <v>0</v>
      </c>
      <c r="H109" s="17">
        <v>60000</v>
      </c>
      <c r="I109" s="17">
        <v>19348.97</v>
      </c>
      <c r="J109" s="17">
        <v>-40651.03</v>
      </c>
      <c r="K109" s="16">
        <f t="shared" si="3"/>
        <v>0.32248283333333333</v>
      </c>
      <c r="L109" s="15" t="s">
        <v>115</v>
      </c>
    </row>
    <row r="110" spans="1:12" x14ac:dyDescent="0.2">
      <c r="A110" s="18">
        <v>4</v>
      </c>
      <c r="B110" s="18">
        <v>6399</v>
      </c>
      <c r="C110" s="18">
        <v>5362</v>
      </c>
      <c r="D110" s="18"/>
      <c r="E110" s="18"/>
      <c r="F110" s="17">
        <v>0</v>
      </c>
      <c r="G110" s="17">
        <v>6300</v>
      </c>
      <c r="H110" s="17">
        <v>6300</v>
      </c>
      <c r="I110" s="17">
        <v>6215.95</v>
      </c>
      <c r="J110" s="17">
        <v>-84.05</v>
      </c>
      <c r="K110" s="16">
        <f t="shared" si="3"/>
        <v>0.98665873015873018</v>
      </c>
      <c r="L110" s="15" t="s">
        <v>1057</v>
      </c>
    </row>
    <row r="111" spans="1:12" x14ac:dyDescent="0.2">
      <c r="A111" s="18">
        <v>4</v>
      </c>
      <c r="B111" s="18">
        <v>6399</v>
      </c>
      <c r="C111" s="18">
        <v>5362</v>
      </c>
      <c r="D111" s="18">
        <v>454</v>
      </c>
      <c r="E111" s="18"/>
      <c r="F111" s="17">
        <v>209000</v>
      </c>
      <c r="G111" s="17">
        <v>-6300</v>
      </c>
      <c r="H111" s="17">
        <v>202700</v>
      </c>
      <c r="I111" s="17">
        <v>189366</v>
      </c>
      <c r="J111" s="17">
        <v>-13334</v>
      </c>
      <c r="K111" s="16">
        <f t="shared" si="3"/>
        <v>0.93421805624074983</v>
      </c>
      <c r="L111" s="15" t="s">
        <v>114</v>
      </c>
    </row>
    <row r="112" spans="1:12" x14ac:dyDescent="0.2">
      <c r="A112" s="14" t="s">
        <v>325</v>
      </c>
      <c r="B112" s="14"/>
      <c r="C112" s="14"/>
      <c r="D112" s="14"/>
      <c r="E112" s="14"/>
      <c r="F112" s="13">
        <f>SUM(F46:F111)</f>
        <v>33352500</v>
      </c>
      <c r="G112" s="13">
        <f>SUM(G46:G111)</f>
        <v>4382200</v>
      </c>
      <c r="H112" s="13">
        <f>SUM(H46:H111)</f>
        <v>37734700</v>
      </c>
      <c r="I112" s="13">
        <f>SUM(I46:I111)</f>
        <v>36929705.150000013</v>
      </c>
      <c r="J112" s="13">
        <f>SUM(J46:J111)</f>
        <v>-804994.85000000009</v>
      </c>
      <c r="K112" s="12">
        <f t="shared" si="3"/>
        <v>0.97866698688475096</v>
      </c>
      <c r="L112" s="11"/>
    </row>
    <row r="113" spans="1:12" x14ac:dyDescent="0.2">
      <c r="A113" s="18">
        <v>4</v>
      </c>
      <c r="B113" s="18">
        <v>3315</v>
      </c>
      <c r="C113" s="18">
        <v>6351</v>
      </c>
      <c r="D113" s="18">
        <v>16014</v>
      </c>
      <c r="E113" s="18"/>
      <c r="F113" s="17">
        <v>200000</v>
      </c>
      <c r="G113" s="17">
        <v>0</v>
      </c>
      <c r="H113" s="17">
        <v>200000</v>
      </c>
      <c r="I113" s="17">
        <v>200000</v>
      </c>
      <c r="J113" s="17">
        <v>0</v>
      </c>
      <c r="K113" s="16">
        <f t="shared" si="3"/>
        <v>1</v>
      </c>
      <c r="L113" s="15" t="s">
        <v>915</v>
      </c>
    </row>
    <row r="114" spans="1:12" x14ac:dyDescent="0.2">
      <c r="A114" s="18">
        <v>4</v>
      </c>
      <c r="B114" s="18">
        <v>3315</v>
      </c>
      <c r="C114" s="18">
        <v>6351</v>
      </c>
      <c r="D114" s="18">
        <v>16016</v>
      </c>
      <c r="E114" s="18"/>
      <c r="F114" s="17">
        <v>0</v>
      </c>
      <c r="G114" s="17">
        <v>100000</v>
      </c>
      <c r="H114" s="17">
        <v>100000</v>
      </c>
      <c r="I114" s="17">
        <v>100000</v>
      </c>
      <c r="J114" s="17">
        <v>0</v>
      </c>
      <c r="K114" s="16">
        <f t="shared" si="3"/>
        <v>1</v>
      </c>
      <c r="L114" s="15" t="s">
        <v>916</v>
      </c>
    </row>
    <row r="115" spans="1:12" x14ac:dyDescent="0.2">
      <c r="A115" s="18">
        <v>4</v>
      </c>
      <c r="B115" s="18">
        <v>3326</v>
      </c>
      <c r="C115" s="18">
        <v>6341</v>
      </c>
      <c r="D115" s="18">
        <v>30</v>
      </c>
      <c r="E115" s="18"/>
      <c r="F115" s="17">
        <v>0</v>
      </c>
      <c r="G115" s="17">
        <v>50000</v>
      </c>
      <c r="H115" s="17">
        <v>50000</v>
      </c>
      <c r="I115" s="17">
        <v>50000</v>
      </c>
      <c r="J115" s="17">
        <v>0</v>
      </c>
      <c r="K115" s="16">
        <f t="shared" si="3"/>
        <v>1</v>
      </c>
      <c r="L115" s="15" t="s">
        <v>793</v>
      </c>
    </row>
    <row r="116" spans="1:12" x14ac:dyDescent="0.2">
      <c r="A116" s="18">
        <v>4</v>
      </c>
      <c r="B116" s="18">
        <v>3639</v>
      </c>
      <c r="C116" s="18">
        <v>6351</v>
      </c>
      <c r="D116" s="18">
        <v>36391</v>
      </c>
      <c r="E116" s="18"/>
      <c r="F116" s="17">
        <v>500000</v>
      </c>
      <c r="G116" s="17">
        <v>0</v>
      </c>
      <c r="H116" s="17">
        <v>500000</v>
      </c>
      <c r="I116" s="17">
        <v>500000</v>
      </c>
      <c r="J116" s="17">
        <v>0</v>
      </c>
      <c r="K116" s="16">
        <f t="shared" si="3"/>
        <v>1</v>
      </c>
      <c r="L116" s="15" t="s">
        <v>794</v>
      </c>
    </row>
    <row r="117" spans="1:12" x14ac:dyDescent="0.2">
      <c r="A117" s="18">
        <v>4</v>
      </c>
      <c r="B117" s="18">
        <v>3639</v>
      </c>
      <c r="C117" s="18">
        <v>6351</v>
      </c>
      <c r="D117" s="18">
        <v>36396</v>
      </c>
      <c r="E117" s="18"/>
      <c r="F117" s="17">
        <v>0</v>
      </c>
      <c r="G117" s="17">
        <v>220000</v>
      </c>
      <c r="H117" s="17">
        <v>220000</v>
      </c>
      <c r="I117" s="17">
        <v>220000</v>
      </c>
      <c r="J117" s="17">
        <v>0</v>
      </c>
      <c r="K117" s="16">
        <f t="shared" si="3"/>
        <v>1</v>
      </c>
      <c r="L117" s="15" t="s">
        <v>795</v>
      </c>
    </row>
    <row r="118" spans="1:12" x14ac:dyDescent="0.2">
      <c r="A118" s="18">
        <v>4</v>
      </c>
      <c r="B118" s="18">
        <v>5512</v>
      </c>
      <c r="C118" s="18">
        <v>6122</v>
      </c>
      <c r="D118" s="18">
        <v>541</v>
      </c>
      <c r="E118" s="18"/>
      <c r="F118" s="17">
        <v>0</v>
      </c>
      <c r="G118" s="17">
        <v>115600</v>
      </c>
      <c r="H118" s="17">
        <v>115600</v>
      </c>
      <c r="I118" s="17">
        <v>115569.5</v>
      </c>
      <c r="J118" s="17">
        <v>-30.5</v>
      </c>
      <c r="K118" s="16">
        <f t="shared" si="3"/>
        <v>0.99973615916955016</v>
      </c>
      <c r="L118" s="15" t="s">
        <v>1036</v>
      </c>
    </row>
    <row r="119" spans="1:12" x14ac:dyDescent="0.2">
      <c r="A119" s="18">
        <v>4</v>
      </c>
      <c r="B119" s="18">
        <v>5512</v>
      </c>
      <c r="C119" s="18">
        <v>6122</v>
      </c>
      <c r="D119" s="18">
        <v>541</v>
      </c>
      <c r="E119" s="18">
        <v>551</v>
      </c>
      <c r="F119" s="17">
        <v>0</v>
      </c>
      <c r="G119" s="17">
        <v>130000</v>
      </c>
      <c r="H119" s="17">
        <v>130000</v>
      </c>
      <c r="I119" s="17">
        <v>130000</v>
      </c>
      <c r="J119" s="17">
        <v>0</v>
      </c>
      <c r="K119" s="16">
        <f t="shared" si="3"/>
        <v>1</v>
      </c>
      <c r="L119" s="15" t="s">
        <v>1037</v>
      </c>
    </row>
    <row r="120" spans="1:12" x14ac:dyDescent="0.2">
      <c r="A120" s="14" t="s">
        <v>325</v>
      </c>
      <c r="B120" s="14"/>
      <c r="C120" s="14"/>
      <c r="D120" s="14"/>
      <c r="E120" s="14"/>
      <c r="F120" s="13">
        <f>SUM(F113:F119)</f>
        <v>700000</v>
      </c>
      <c r="G120" s="13">
        <f>SUM(G113:G119)</f>
        <v>615600</v>
      </c>
      <c r="H120" s="13">
        <f>SUM(H113:H119)</f>
        <v>1315600</v>
      </c>
      <c r="I120" s="13">
        <f>SUM(I113:I119)</f>
        <v>1315569.5</v>
      </c>
      <c r="J120" s="13">
        <f>SUM(J113:J119)</f>
        <v>-30.5</v>
      </c>
      <c r="K120" s="12">
        <f t="shared" si="3"/>
        <v>0.99997681666159932</v>
      </c>
      <c r="L120" s="11"/>
    </row>
    <row r="121" spans="1:12" x14ac:dyDescent="0.2">
      <c r="A121" s="10" t="s">
        <v>109</v>
      </c>
      <c r="B121" s="10"/>
      <c r="C121" s="10"/>
      <c r="D121" s="10"/>
      <c r="E121" s="10"/>
      <c r="F121" s="9">
        <f>SUM(F120,F112)</f>
        <v>34052500</v>
      </c>
      <c r="G121" s="9">
        <f>SUM(G120,G112)</f>
        <v>4997800</v>
      </c>
      <c r="H121" s="9">
        <f>SUM(H120,H112)</f>
        <v>39050300</v>
      </c>
      <c r="I121" s="9">
        <f>SUM(I120,I112)</f>
        <v>38245274.650000013</v>
      </c>
      <c r="J121" s="9">
        <f>SUM(J120,J112)</f>
        <v>-805025.35000000009</v>
      </c>
      <c r="K121" s="8">
        <f t="shared" si="3"/>
        <v>0.97938491253588356</v>
      </c>
      <c r="L121" s="7"/>
    </row>
    <row r="122" spans="1:12" x14ac:dyDescent="0.2">
      <c r="A122" s="18">
        <v>5</v>
      </c>
      <c r="B122" s="18">
        <v>2212</v>
      </c>
      <c r="C122" s="18">
        <v>5169</v>
      </c>
      <c r="D122" s="18">
        <v>519</v>
      </c>
      <c r="E122" s="18"/>
      <c r="F122" s="17">
        <v>130000</v>
      </c>
      <c r="G122" s="17">
        <v>0</v>
      </c>
      <c r="H122" s="17">
        <v>130000</v>
      </c>
      <c r="I122" s="17"/>
      <c r="J122" s="17">
        <v>-130000</v>
      </c>
      <c r="K122" s="16">
        <f t="shared" si="3"/>
        <v>0</v>
      </c>
      <c r="L122" s="15" t="s">
        <v>108</v>
      </c>
    </row>
    <row r="123" spans="1:12" x14ac:dyDescent="0.2">
      <c r="A123" s="18">
        <v>5</v>
      </c>
      <c r="B123" s="18">
        <v>2212</v>
      </c>
      <c r="C123" s="18">
        <v>5171</v>
      </c>
      <c r="D123" s="18">
        <v>502</v>
      </c>
      <c r="E123" s="18"/>
      <c r="F123" s="17">
        <v>5000000</v>
      </c>
      <c r="G123" s="17">
        <v>-5000000</v>
      </c>
      <c r="H123" s="17">
        <v>0</v>
      </c>
      <c r="I123" s="17"/>
      <c r="J123" s="17">
        <v>0</v>
      </c>
      <c r="K123" s="20" t="s">
        <v>241</v>
      </c>
      <c r="L123" s="15" t="s">
        <v>107</v>
      </c>
    </row>
    <row r="124" spans="1:12" x14ac:dyDescent="0.2">
      <c r="A124" s="18">
        <v>5</v>
      </c>
      <c r="B124" s="18">
        <v>2212</v>
      </c>
      <c r="C124" s="18">
        <v>5171</v>
      </c>
      <c r="D124" s="18">
        <v>509</v>
      </c>
      <c r="E124" s="18"/>
      <c r="F124" s="17">
        <v>150000</v>
      </c>
      <c r="G124" s="17">
        <v>0</v>
      </c>
      <c r="H124" s="17">
        <v>150000</v>
      </c>
      <c r="I124" s="17"/>
      <c r="J124" s="17">
        <v>-150000</v>
      </c>
      <c r="K124" s="16">
        <f>I124/H124</f>
        <v>0</v>
      </c>
      <c r="L124" s="15" t="s">
        <v>106</v>
      </c>
    </row>
    <row r="125" spans="1:12" x14ac:dyDescent="0.2">
      <c r="A125" s="18">
        <v>5</v>
      </c>
      <c r="B125" s="18">
        <v>2212</v>
      </c>
      <c r="C125" s="18">
        <v>5171</v>
      </c>
      <c r="D125" s="18">
        <v>526</v>
      </c>
      <c r="E125" s="18"/>
      <c r="F125" s="17">
        <v>70000</v>
      </c>
      <c r="G125" s="17">
        <v>0</v>
      </c>
      <c r="H125" s="17">
        <v>70000</v>
      </c>
      <c r="I125" s="17">
        <v>62783.95</v>
      </c>
      <c r="J125" s="17">
        <v>-7216.05</v>
      </c>
      <c r="K125" s="16">
        <f>I125/H125</f>
        <v>0.89691357142857142</v>
      </c>
      <c r="L125" s="15" t="s">
        <v>105</v>
      </c>
    </row>
    <row r="126" spans="1:12" x14ac:dyDescent="0.2">
      <c r="A126" s="18">
        <v>5</v>
      </c>
      <c r="B126" s="18">
        <v>2212</v>
      </c>
      <c r="C126" s="18">
        <v>5171</v>
      </c>
      <c r="D126" s="18">
        <v>5181</v>
      </c>
      <c r="E126" s="18"/>
      <c r="F126" s="17">
        <v>1500000</v>
      </c>
      <c r="G126" s="17">
        <v>-1500000</v>
      </c>
      <c r="H126" s="17">
        <v>0</v>
      </c>
      <c r="I126" s="17"/>
      <c r="J126" s="17">
        <v>0</v>
      </c>
      <c r="K126" s="20" t="s">
        <v>241</v>
      </c>
      <c r="L126" s="15" t="s">
        <v>905</v>
      </c>
    </row>
    <row r="127" spans="1:12" x14ac:dyDescent="0.2">
      <c r="A127" s="18">
        <v>5</v>
      </c>
      <c r="B127" s="18">
        <v>2212</v>
      </c>
      <c r="C127" s="18">
        <v>5171</v>
      </c>
      <c r="D127" s="18">
        <v>5261</v>
      </c>
      <c r="E127" s="18"/>
      <c r="F127" s="17">
        <v>0</v>
      </c>
      <c r="G127" s="17">
        <v>215000</v>
      </c>
      <c r="H127" s="17">
        <v>215000</v>
      </c>
      <c r="I127" s="17">
        <v>215000</v>
      </c>
      <c r="J127" s="17">
        <v>0</v>
      </c>
      <c r="K127" s="16">
        <f t="shared" ref="K127:K158" si="4">I127/H127</f>
        <v>1</v>
      </c>
      <c r="L127" s="15" t="s">
        <v>917</v>
      </c>
    </row>
    <row r="128" spans="1:12" x14ac:dyDescent="0.2">
      <c r="A128" s="18">
        <v>5</v>
      </c>
      <c r="B128" s="18">
        <v>2219</v>
      </c>
      <c r="C128" s="18">
        <v>5137</v>
      </c>
      <c r="D128" s="18">
        <v>523</v>
      </c>
      <c r="E128" s="18"/>
      <c r="F128" s="17">
        <v>0</v>
      </c>
      <c r="G128" s="17">
        <v>789600</v>
      </c>
      <c r="H128" s="17">
        <v>789600</v>
      </c>
      <c r="I128" s="17">
        <v>789514</v>
      </c>
      <c r="J128" s="17">
        <v>-86</v>
      </c>
      <c r="K128" s="16">
        <f t="shared" si="4"/>
        <v>0.9998910840932117</v>
      </c>
      <c r="L128" s="15" t="s">
        <v>104</v>
      </c>
    </row>
    <row r="129" spans="1:12" x14ac:dyDescent="0.2">
      <c r="A129" s="18">
        <v>5</v>
      </c>
      <c r="B129" s="18">
        <v>2219</v>
      </c>
      <c r="C129" s="18">
        <v>5139</v>
      </c>
      <c r="D129" s="18">
        <v>523</v>
      </c>
      <c r="E129" s="18"/>
      <c r="F129" s="17">
        <v>0</v>
      </c>
      <c r="G129" s="17">
        <v>42800</v>
      </c>
      <c r="H129" s="17">
        <v>42800</v>
      </c>
      <c r="I129" s="17">
        <v>42737.2</v>
      </c>
      <c r="J129" s="17">
        <v>-62.8</v>
      </c>
      <c r="K129" s="16">
        <f t="shared" si="4"/>
        <v>0.99853271028037371</v>
      </c>
      <c r="L129" s="15" t="s">
        <v>796</v>
      </c>
    </row>
    <row r="130" spans="1:12" x14ac:dyDescent="0.2">
      <c r="A130" s="18">
        <v>5</v>
      </c>
      <c r="B130" s="18">
        <v>2219</v>
      </c>
      <c r="C130" s="18">
        <v>5171</v>
      </c>
      <c r="D130" s="18">
        <v>523</v>
      </c>
      <c r="E130" s="18"/>
      <c r="F130" s="17">
        <v>1500000</v>
      </c>
      <c r="G130" s="17">
        <v>-1022100</v>
      </c>
      <c r="H130" s="17">
        <v>477900</v>
      </c>
      <c r="I130" s="17">
        <v>462359.8</v>
      </c>
      <c r="J130" s="17">
        <v>-15540.2</v>
      </c>
      <c r="K130" s="16">
        <f t="shared" si="4"/>
        <v>0.96748231847666877</v>
      </c>
      <c r="L130" s="15" t="s">
        <v>104</v>
      </c>
    </row>
    <row r="131" spans="1:12" x14ac:dyDescent="0.2">
      <c r="A131" s="18">
        <v>5</v>
      </c>
      <c r="B131" s="18">
        <v>2229</v>
      </c>
      <c r="C131" s="18">
        <v>5169</v>
      </c>
      <c r="D131" s="18">
        <v>504</v>
      </c>
      <c r="E131" s="18"/>
      <c r="F131" s="17">
        <v>50000</v>
      </c>
      <c r="G131" s="17">
        <v>0</v>
      </c>
      <c r="H131" s="17">
        <v>50000</v>
      </c>
      <c r="I131" s="17">
        <v>14066.7</v>
      </c>
      <c r="J131" s="17">
        <v>-35933.300000000003</v>
      </c>
      <c r="K131" s="16">
        <f t="shared" si="4"/>
        <v>0.28133400000000003</v>
      </c>
      <c r="L131" s="15" t="s">
        <v>103</v>
      </c>
    </row>
    <row r="132" spans="1:12" x14ac:dyDescent="0.2">
      <c r="A132" s="18">
        <v>5</v>
      </c>
      <c r="B132" s="18">
        <v>2333</v>
      </c>
      <c r="C132" s="18">
        <v>5171</v>
      </c>
      <c r="D132" s="18">
        <v>544</v>
      </c>
      <c r="E132" s="18"/>
      <c r="F132" s="17">
        <v>0</v>
      </c>
      <c r="G132" s="17">
        <v>700000</v>
      </c>
      <c r="H132" s="17">
        <v>700000</v>
      </c>
      <c r="I132" s="17">
        <v>665168</v>
      </c>
      <c r="J132" s="17">
        <v>-34832</v>
      </c>
      <c r="K132" s="16">
        <f t="shared" si="4"/>
        <v>0.95023999999999997</v>
      </c>
      <c r="L132" s="15" t="s">
        <v>802</v>
      </c>
    </row>
    <row r="133" spans="1:12" x14ac:dyDescent="0.2">
      <c r="A133" s="18">
        <v>5</v>
      </c>
      <c r="B133" s="18">
        <v>3231</v>
      </c>
      <c r="C133" s="18">
        <v>5171</v>
      </c>
      <c r="D133" s="18">
        <v>1407</v>
      </c>
      <c r="E133" s="18"/>
      <c r="F133" s="17">
        <v>0</v>
      </c>
      <c r="G133" s="17">
        <v>250000</v>
      </c>
      <c r="H133" s="17">
        <v>250000</v>
      </c>
      <c r="I133" s="17">
        <v>209916</v>
      </c>
      <c r="J133" s="17">
        <v>-40084</v>
      </c>
      <c r="K133" s="16">
        <f t="shared" si="4"/>
        <v>0.83966399999999997</v>
      </c>
      <c r="L133" s="15" t="s">
        <v>816</v>
      </c>
    </row>
    <row r="134" spans="1:12" x14ac:dyDescent="0.2">
      <c r="A134" s="18">
        <v>5</v>
      </c>
      <c r="B134" s="18">
        <v>3322</v>
      </c>
      <c r="C134" s="18">
        <v>5171</v>
      </c>
      <c r="D134" s="18">
        <v>501</v>
      </c>
      <c r="E134" s="18"/>
      <c r="F134" s="17">
        <v>400000</v>
      </c>
      <c r="G134" s="17">
        <v>16200</v>
      </c>
      <c r="H134" s="17">
        <v>416200</v>
      </c>
      <c r="I134" s="17">
        <v>16587</v>
      </c>
      <c r="J134" s="17">
        <v>-399613</v>
      </c>
      <c r="K134" s="16">
        <f t="shared" si="4"/>
        <v>3.9853435848149925E-2</v>
      </c>
      <c r="L134" s="15" t="s">
        <v>102</v>
      </c>
    </row>
    <row r="135" spans="1:12" x14ac:dyDescent="0.2">
      <c r="A135" s="18">
        <v>5</v>
      </c>
      <c r="B135" s="18">
        <v>3326</v>
      </c>
      <c r="C135" s="18">
        <v>5171</v>
      </c>
      <c r="D135" s="18">
        <v>531</v>
      </c>
      <c r="E135" s="18"/>
      <c r="F135" s="17">
        <v>0</v>
      </c>
      <c r="G135" s="17">
        <v>24600</v>
      </c>
      <c r="H135" s="17">
        <v>24600</v>
      </c>
      <c r="I135" s="17">
        <v>24578</v>
      </c>
      <c r="J135" s="17">
        <v>-22</v>
      </c>
      <c r="K135" s="16">
        <f t="shared" si="4"/>
        <v>0.99910569105691061</v>
      </c>
      <c r="L135" s="15" t="s">
        <v>919</v>
      </c>
    </row>
    <row r="136" spans="1:12" x14ac:dyDescent="0.2">
      <c r="A136" s="18">
        <v>5</v>
      </c>
      <c r="B136" s="18">
        <v>3326</v>
      </c>
      <c r="C136" s="18">
        <v>5171</v>
      </c>
      <c r="D136" s="18">
        <v>531</v>
      </c>
      <c r="E136" s="18">
        <v>332</v>
      </c>
      <c r="F136" s="17">
        <v>0</v>
      </c>
      <c r="G136" s="17">
        <v>20000</v>
      </c>
      <c r="H136" s="17">
        <v>20000</v>
      </c>
      <c r="I136" s="17">
        <v>20000</v>
      </c>
      <c r="J136" s="17">
        <v>0</v>
      </c>
      <c r="K136" s="16">
        <f t="shared" si="4"/>
        <v>1</v>
      </c>
      <c r="L136" s="15" t="s">
        <v>918</v>
      </c>
    </row>
    <row r="137" spans="1:12" x14ac:dyDescent="0.2">
      <c r="A137" s="18">
        <v>5</v>
      </c>
      <c r="B137" s="18">
        <v>3392</v>
      </c>
      <c r="C137" s="18">
        <v>5169</v>
      </c>
      <c r="D137" s="18">
        <v>513</v>
      </c>
      <c r="E137" s="18"/>
      <c r="F137" s="17">
        <v>500000</v>
      </c>
      <c r="G137" s="17">
        <v>0</v>
      </c>
      <c r="H137" s="17">
        <v>500000</v>
      </c>
      <c r="I137" s="17">
        <v>263505</v>
      </c>
      <c r="J137" s="17">
        <v>-236495</v>
      </c>
      <c r="K137" s="16">
        <f t="shared" si="4"/>
        <v>0.52700999999999998</v>
      </c>
      <c r="L137" s="15" t="s">
        <v>797</v>
      </c>
    </row>
    <row r="138" spans="1:12" x14ac:dyDescent="0.2">
      <c r="A138" s="18">
        <v>5</v>
      </c>
      <c r="B138" s="18">
        <v>3392</v>
      </c>
      <c r="C138" s="18">
        <v>5171</v>
      </c>
      <c r="D138" s="18">
        <v>515</v>
      </c>
      <c r="E138" s="18"/>
      <c r="F138" s="17">
        <v>300000</v>
      </c>
      <c r="G138" s="17">
        <v>0</v>
      </c>
      <c r="H138" s="17">
        <v>300000</v>
      </c>
      <c r="I138" s="17">
        <v>161544.4</v>
      </c>
      <c r="J138" s="17">
        <v>-138455.6</v>
      </c>
      <c r="K138" s="16">
        <f t="shared" si="4"/>
        <v>0.53848133333333337</v>
      </c>
      <c r="L138" s="15" t="s">
        <v>101</v>
      </c>
    </row>
    <row r="139" spans="1:12" x14ac:dyDescent="0.2">
      <c r="A139" s="18">
        <v>5</v>
      </c>
      <c r="B139" s="18">
        <v>3745</v>
      </c>
      <c r="C139" s="18">
        <v>5169</v>
      </c>
      <c r="D139" s="18">
        <v>507</v>
      </c>
      <c r="E139" s="18"/>
      <c r="F139" s="17">
        <v>70000</v>
      </c>
      <c r="G139" s="17">
        <v>0</v>
      </c>
      <c r="H139" s="17">
        <v>70000</v>
      </c>
      <c r="I139" s="17">
        <v>69638</v>
      </c>
      <c r="J139" s="17">
        <v>-362</v>
      </c>
      <c r="K139" s="16">
        <f t="shared" si="4"/>
        <v>0.9948285714285714</v>
      </c>
      <c r="L139" s="15" t="s">
        <v>99</v>
      </c>
    </row>
    <row r="140" spans="1:12" x14ac:dyDescent="0.2">
      <c r="A140" s="18">
        <v>5</v>
      </c>
      <c r="B140" s="18">
        <v>6171</v>
      </c>
      <c r="C140" s="18">
        <v>5169</v>
      </c>
      <c r="D140" s="18">
        <v>514</v>
      </c>
      <c r="E140" s="18"/>
      <c r="F140" s="17">
        <v>100000</v>
      </c>
      <c r="G140" s="17">
        <v>50000</v>
      </c>
      <c r="H140" s="17">
        <v>150000</v>
      </c>
      <c r="I140" s="17">
        <v>128947</v>
      </c>
      <c r="J140" s="17">
        <v>-21053</v>
      </c>
      <c r="K140" s="16">
        <f t="shared" si="4"/>
        <v>0.85964666666666667</v>
      </c>
      <c r="L140" s="15" t="s">
        <v>920</v>
      </c>
    </row>
    <row r="141" spans="1:12" x14ac:dyDescent="0.2">
      <c r="A141" s="18">
        <v>5</v>
      </c>
      <c r="B141" s="18">
        <v>6171</v>
      </c>
      <c r="C141" s="18">
        <v>5169</v>
      </c>
      <c r="D141" s="18">
        <v>517</v>
      </c>
      <c r="E141" s="18"/>
      <c r="F141" s="17">
        <v>100000</v>
      </c>
      <c r="G141" s="17">
        <v>100000</v>
      </c>
      <c r="H141" s="17">
        <v>200000</v>
      </c>
      <c r="I141" s="17">
        <v>130987.08</v>
      </c>
      <c r="J141" s="17">
        <v>-69012.92</v>
      </c>
      <c r="K141" s="16">
        <f t="shared" si="4"/>
        <v>0.65493540000000006</v>
      </c>
      <c r="L141" s="15" t="s">
        <v>98</v>
      </c>
    </row>
    <row r="142" spans="1:12" x14ac:dyDescent="0.2">
      <c r="A142" s="18">
        <v>5</v>
      </c>
      <c r="B142" s="18">
        <v>6171</v>
      </c>
      <c r="C142" s="18">
        <v>5169</v>
      </c>
      <c r="D142" s="18">
        <v>520</v>
      </c>
      <c r="E142" s="18"/>
      <c r="F142" s="17">
        <v>1500000</v>
      </c>
      <c r="G142" s="17">
        <v>1200000</v>
      </c>
      <c r="H142" s="17">
        <v>2700000</v>
      </c>
      <c r="I142" s="17">
        <v>1969121</v>
      </c>
      <c r="J142" s="17">
        <v>-730879</v>
      </c>
      <c r="K142" s="16">
        <f t="shared" si="4"/>
        <v>0.72930407407407405</v>
      </c>
      <c r="L142" s="15" t="s">
        <v>97</v>
      </c>
    </row>
    <row r="143" spans="1:12" x14ac:dyDescent="0.2">
      <c r="A143" s="18">
        <v>5</v>
      </c>
      <c r="B143" s="18">
        <v>6171</v>
      </c>
      <c r="C143" s="18">
        <v>5169</v>
      </c>
      <c r="D143" s="18">
        <v>521</v>
      </c>
      <c r="E143" s="18"/>
      <c r="F143" s="17">
        <v>200000</v>
      </c>
      <c r="G143" s="17">
        <v>1000000</v>
      </c>
      <c r="H143" s="17">
        <v>1200000</v>
      </c>
      <c r="I143" s="17">
        <v>594091</v>
      </c>
      <c r="J143" s="17">
        <v>-605909</v>
      </c>
      <c r="K143" s="16">
        <f t="shared" si="4"/>
        <v>0.49507583333333333</v>
      </c>
      <c r="L143" s="15" t="s">
        <v>798</v>
      </c>
    </row>
    <row r="144" spans="1:12" x14ac:dyDescent="0.2">
      <c r="A144" s="14" t="s">
        <v>324</v>
      </c>
      <c r="B144" s="14"/>
      <c r="C144" s="14"/>
      <c r="D144" s="14"/>
      <c r="E144" s="14"/>
      <c r="F144" s="13">
        <f>SUM(F122:F143)</f>
        <v>11570000</v>
      </c>
      <c r="G144" s="13">
        <f>SUM(G122:G143)</f>
        <v>-3113900</v>
      </c>
      <c r="H144" s="13">
        <f>SUM(H122:H143)</f>
        <v>8456100</v>
      </c>
      <c r="I144" s="13">
        <f>SUM(I122:I143)</f>
        <v>5840544.1299999999</v>
      </c>
      <c r="J144" s="13">
        <f>SUM(J122:J143)</f>
        <v>-2615555.87</v>
      </c>
      <c r="K144" s="12">
        <f t="shared" si="4"/>
        <v>0.69069004978654458</v>
      </c>
      <c r="L144" s="11"/>
    </row>
    <row r="145" spans="1:12" x14ac:dyDescent="0.2">
      <c r="A145" s="18">
        <v>5</v>
      </c>
      <c r="B145" s="18">
        <v>2212</v>
      </c>
      <c r="C145" s="18">
        <v>6121</v>
      </c>
      <c r="D145" s="18">
        <v>511</v>
      </c>
      <c r="E145" s="18"/>
      <c r="F145" s="17">
        <v>120000</v>
      </c>
      <c r="G145" s="17">
        <v>0</v>
      </c>
      <c r="H145" s="17">
        <v>120000</v>
      </c>
      <c r="I145" s="17">
        <v>6000</v>
      </c>
      <c r="J145" s="17">
        <v>-114000</v>
      </c>
      <c r="K145" s="16">
        <f t="shared" si="4"/>
        <v>0.05</v>
      </c>
      <c r="L145" s="15" t="s">
        <v>96</v>
      </c>
    </row>
    <row r="146" spans="1:12" x14ac:dyDescent="0.2">
      <c r="A146" s="18">
        <v>5</v>
      </c>
      <c r="B146" s="18">
        <v>2212</v>
      </c>
      <c r="C146" s="18">
        <v>6121</v>
      </c>
      <c r="D146" s="18">
        <v>516</v>
      </c>
      <c r="E146" s="18"/>
      <c r="F146" s="17">
        <v>50000</v>
      </c>
      <c r="G146" s="17">
        <v>200000</v>
      </c>
      <c r="H146" s="17">
        <v>250000</v>
      </c>
      <c r="I146" s="17">
        <v>225551.76</v>
      </c>
      <c r="J146" s="17">
        <v>-24448.240000000002</v>
      </c>
      <c r="K146" s="16">
        <f t="shared" si="4"/>
        <v>0.90220704000000007</v>
      </c>
      <c r="L146" s="15" t="s">
        <v>95</v>
      </c>
    </row>
    <row r="147" spans="1:12" x14ac:dyDescent="0.2">
      <c r="A147" s="18">
        <v>5</v>
      </c>
      <c r="B147" s="18">
        <v>2219</v>
      </c>
      <c r="C147" s="18">
        <v>6121</v>
      </c>
      <c r="D147" s="18">
        <v>505</v>
      </c>
      <c r="E147" s="18"/>
      <c r="F147" s="17">
        <v>100000</v>
      </c>
      <c r="G147" s="17">
        <v>100000</v>
      </c>
      <c r="H147" s="17">
        <v>200000</v>
      </c>
      <c r="I147" s="17">
        <v>99825</v>
      </c>
      <c r="J147" s="17">
        <v>-100175</v>
      </c>
      <c r="K147" s="16">
        <f t="shared" si="4"/>
        <v>0.49912499999999999</v>
      </c>
      <c r="L147" s="15" t="s">
        <v>799</v>
      </c>
    </row>
    <row r="148" spans="1:12" x14ac:dyDescent="0.2">
      <c r="A148" s="18">
        <v>5</v>
      </c>
      <c r="B148" s="18">
        <v>2219</v>
      </c>
      <c r="C148" s="18">
        <v>6121</v>
      </c>
      <c r="D148" s="18">
        <v>506</v>
      </c>
      <c r="E148" s="18"/>
      <c r="F148" s="17">
        <v>150000</v>
      </c>
      <c r="G148" s="17">
        <v>0</v>
      </c>
      <c r="H148" s="17">
        <v>150000</v>
      </c>
      <c r="I148" s="17"/>
      <c r="J148" s="17">
        <v>-150000</v>
      </c>
      <c r="K148" s="16">
        <f t="shared" si="4"/>
        <v>0</v>
      </c>
      <c r="L148" s="15" t="s">
        <v>94</v>
      </c>
    </row>
    <row r="149" spans="1:12" x14ac:dyDescent="0.2">
      <c r="A149" s="18">
        <v>5</v>
      </c>
      <c r="B149" s="18">
        <v>2219</v>
      </c>
      <c r="C149" s="18">
        <v>6121</v>
      </c>
      <c r="D149" s="18">
        <v>508</v>
      </c>
      <c r="E149" s="18"/>
      <c r="F149" s="17">
        <v>100000</v>
      </c>
      <c r="G149" s="17">
        <v>0</v>
      </c>
      <c r="H149" s="17">
        <v>100000</v>
      </c>
      <c r="I149" s="17"/>
      <c r="J149" s="17">
        <v>-100000</v>
      </c>
      <c r="K149" s="16">
        <f t="shared" si="4"/>
        <v>0</v>
      </c>
      <c r="L149" s="15" t="s">
        <v>93</v>
      </c>
    </row>
    <row r="150" spans="1:12" x14ac:dyDescent="0.2">
      <c r="A150" s="18">
        <v>5</v>
      </c>
      <c r="B150" s="18">
        <v>2219</v>
      </c>
      <c r="C150" s="18">
        <v>6121</v>
      </c>
      <c r="D150" s="18">
        <v>518</v>
      </c>
      <c r="E150" s="18"/>
      <c r="F150" s="17">
        <v>150000</v>
      </c>
      <c r="G150" s="17">
        <v>0</v>
      </c>
      <c r="H150" s="17">
        <v>150000</v>
      </c>
      <c r="I150" s="17">
        <v>150000</v>
      </c>
      <c r="J150" s="17">
        <v>0</v>
      </c>
      <c r="K150" s="16">
        <f t="shared" si="4"/>
        <v>1</v>
      </c>
      <c r="L150" s="15" t="s">
        <v>92</v>
      </c>
    </row>
    <row r="151" spans="1:12" x14ac:dyDescent="0.2">
      <c r="A151" s="18">
        <v>5</v>
      </c>
      <c r="B151" s="18">
        <v>2219</v>
      </c>
      <c r="C151" s="18">
        <v>6121</v>
      </c>
      <c r="D151" s="18">
        <v>522</v>
      </c>
      <c r="E151" s="18"/>
      <c r="F151" s="17">
        <v>270000</v>
      </c>
      <c r="G151" s="17">
        <v>0</v>
      </c>
      <c r="H151" s="17">
        <v>270000</v>
      </c>
      <c r="I151" s="17"/>
      <c r="J151" s="17">
        <v>-270000</v>
      </c>
      <c r="K151" s="16">
        <f t="shared" si="4"/>
        <v>0</v>
      </c>
      <c r="L151" s="15" t="s">
        <v>91</v>
      </c>
    </row>
    <row r="152" spans="1:12" x14ac:dyDescent="0.2">
      <c r="A152" s="18">
        <v>5</v>
      </c>
      <c r="B152" s="18">
        <v>2219</v>
      </c>
      <c r="C152" s="18">
        <v>6122</v>
      </c>
      <c r="D152" s="18">
        <v>523</v>
      </c>
      <c r="E152" s="18"/>
      <c r="F152" s="17">
        <v>0</v>
      </c>
      <c r="G152" s="17">
        <v>189700</v>
      </c>
      <c r="H152" s="17">
        <v>189700</v>
      </c>
      <c r="I152" s="17">
        <v>189616</v>
      </c>
      <c r="J152" s="17">
        <v>-84</v>
      </c>
      <c r="K152" s="16">
        <f t="shared" si="4"/>
        <v>0.99955719557195577</v>
      </c>
      <c r="L152" s="15" t="s">
        <v>803</v>
      </c>
    </row>
    <row r="153" spans="1:12" x14ac:dyDescent="0.2">
      <c r="A153" s="18">
        <v>5</v>
      </c>
      <c r="B153" s="18">
        <v>3412</v>
      </c>
      <c r="C153" s="18">
        <v>6121</v>
      </c>
      <c r="D153" s="18">
        <v>536</v>
      </c>
      <c r="E153" s="18"/>
      <c r="F153" s="17">
        <v>0</v>
      </c>
      <c r="G153" s="17">
        <v>5000000</v>
      </c>
      <c r="H153" s="17">
        <v>5000000</v>
      </c>
      <c r="I153" s="17">
        <v>4413379.5999999996</v>
      </c>
      <c r="J153" s="17">
        <v>-586620.4</v>
      </c>
      <c r="K153" s="16">
        <f t="shared" si="4"/>
        <v>0.88267591999999995</v>
      </c>
      <c r="L153" s="15" t="s">
        <v>804</v>
      </c>
    </row>
    <row r="154" spans="1:12" x14ac:dyDescent="0.2">
      <c r="A154" s="18">
        <v>5</v>
      </c>
      <c r="B154" s="18">
        <v>3412</v>
      </c>
      <c r="C154" s="18">
        <v>6121</v>
      </c>
      <c r="D154" s="18">
        <v>536</v>
      </c>
      <c r="E154" s="18">
        <v>341</v>
      </c>
      <c r="F154" s="17">
        <v>0</v>
      </c>
      <c r="G154" s="17">
        <v>6050000</v>
      </c>
      <c r="H154" s="17">
        <v>6050000</v>
      </c>
      <c r="I154" s="17">
        <v>6050000</v>
      </c>
      <c r="J154" s="17">
        <v>0</v>
      </c>
      <c r="K154" s="16">
        <f t="shared" si="4"/>
        <v>1</v>
      </c>
      <c r="L154" s="15" t="s">
        <v>806</v>
      </c>
    </row>
    <row r="155" spans="1:12" x14ac:dyDescent="0.2">
      <c r="A155" s="18">
        <v>5</v>
      </c>
      <c r="B155" s="18">
        <v>3412</v>
      </c>
      <c r="C155" s="18">
        <v>6121</v>
      </c>
      <c r="D155" s="18">
        <v>536</v>
      </c>
      <c r="E155" s="18">
        <v>33934</v>
      </c>
      <c r="F155" s="17">
        <v>0</v>
      </c>
      <c r="G155" s="17">
        <v>15000000</v>
      </c>
      <c r="H155" s="17">
        <v>15000000</v>
      </c>
      <c r="I155" s="17">
        <v>15000000</v>
      </c>
      <c r="J155" s="17">
        <v>0</v>
      </c>
      <c r="K155" s="16">
        <f t="shared" si="4"/>
        <v>1</v>
      </c>
      <c r="L155" s="15" t="s">
        <v>805</v>
      </c>
    </row>
    <row r="156" spans="1:12" x14ac:dyDescent="0.2">
      <c r="A156" s="18">
        <v>5</v>
      </c>
      <c r="B156" s="18">
        <v>3631</v>
      </c>
      <c r="C156" s="18">
        <v>6121</v>
      </c>
      <c r="D156" s="18">
        <v>510</v>
      </c>
      <c r="E156" s="18"/>
      <c r="F156" s="17">
        <v>70000</v>
      </c>
      <c r="G156" s="17">
        <v>0</v>
      </c>
      <c r="H156" s="17">
        <v>70000</v>
      </c>
      <c r="I156" s="17">
        <v>70000</v>
      </c>
      <c r="J156" s="17">
        <v>0</v>
      </c>
      <c r="K156" s="16">
        <f t="shared" si="4"/>
        <v>1</v>
      </c>
      <c r="L156" s="15" t="s">
        <v>90</v>
      </c>
    </row>
    <row r="157" spans="1:12" x14ac:dyDescent="0.2">
      <c r="A157" s="18">
        <v>5</v>
      </c>
      <c r="B157" s="18">
        <v>3639</v>
      </c>
      <c r="C157" s="18">
        <v>6130</v>
      </c>
      <c r="D157" s="18">
        <v>55</v>
      </c>
      <c r="E157" s="18"/>
      <c r="F157" s="17">
        <v>0</v>
      </c>
      <c r="G157" s="17">
        <v>1000000</v>
      </c>
      <c r="H157" s="17">
        <v>1000000</v>
      </c>
      <c r="I157" s="17">
        <v>697850</v>
      </c>
      <c r="J157" s="17">
        <v>-302150</v>
      </c>
      <c r="K157" s="16">
        <f t="shared" si="4"/>
        <v>0.69784999999999997</v>
      </c>
      <c r="L157" s="15" t="s">
        <v>807</v>
      </c>
    </row>
    <row r="158" spans="1:12" x14ac:dyDescent="0.2">
      <c r="A158" s="18">
        <v>5</v>
      </c>
      <c r="B158" s="18">
        <v>3744</v>
      </c>
      <c r="C158" s="18">
        <v>6349</v>
      </c>
      <c r="D158" s="18">
        <v>5031</v>
      </c>
      <c r="E158" s="18"/>
      <c r="F158" s="17">
        <v>0</v>
      </c>
      <c r="G158" s="17">
        <v>36800</v>
      </c>
      <c r="H158" s="17">
        <v>36800</v>
      </c>
      <c r="I158" s="17">
        <v>36701.879999999997</v>
      </c>
      <c r="J158" s="17">
        <v>-98.12</v>
      </c>
      <c r="K158" s="16">
        <f t="shared" si="4"/>
        <v>0.99733369565217389</v>
      </c>
      <c r="L158" s="15" t="s">
        <v>808</v>
      </c>
    </row>
    <row r="159" spans="1:12" x14ac:dyDescent="0.2">
      <c r="A159" s="18">
        <v>5</v>
      </c>
      <c r="B159" s="18">
        <v>5512</v>
      </c>
      <c r="C159" s="18">
        <v>6121</v>
      </c>
      <c r="D159" s="18">
        <v>512</v>
      </c>
      <c r="E159" s="18">
        <v>551</v>
      </c>
      <c r="F159" s="17">
        <v>0</v>
      </c>
      <c r="G159" s="17">
        <v>326700</v>
      </c>
      <c r="H159" s="17">
        <v>326700</v>
      </c>
      <c r="I159" s="17">
        <v>326700</v>
      </c>
      <c r="J159" s="17">
        <v>0</v>
      </c>
      <c r="K159" s="16">
        <f t="shared" ref="K159:K190" si="5">I159/H159</f>
        <v>1</v>
      </c>
      <c r="L159" s="15" t="s">
        <v>809</v>
      </c>
    </row>
    <row r="160" spans="1:12" x14ac:dyDescent="0.2">
      <c r="A160" s="18">
        <v>5</v>
      </c>
      <c r="B160" s="18">
        <v>5512</v>
      </c>
      <c r="C160" s="18">
        <v>6123</v>
      </c>
      <c r="D160" s="18">
        <v>541</v>
      </c>
      <c r="E160" s="18"/>
      <c r="F160" s="17">
        <v>0</v>
      </c>
      <c r="G160" s="17">
        <v>1000000</v>
      </c>
      <c r="H160" s="17">
        <v>1000000</v>
      </c>
      <c r="I160" s="17"/>
      <c r="J160" s="17">
        <v>-1000000</v>
      </c>
      <c r="K160" s="16">
        <f t="shared" si="5"/>
        <v>0</v>
      </c>
      <c r="L160" s="15" t="s">
        <v>810</v>
      </c>
    </row>
    <row r="161" spans="1:12" x14ac:dyDescent="0.2">
      <c r="A161" s="14" t="s">
        <v>324</v>
      </c>
      <c r="B161" s="14"/>
      <c r="C161" s="14"/>
      <c r="D161" s="14"/>
      <c r="E161" s="14"/>
      <c r="F161" s="13">
        <f>SUM(F145:F160)</f>
        <v>1010000</v>
      </c>
      <c r="G161" s="13">
        <f>SUM(G145:G160)</f>
        <v>28903200</v>
      </c>
      <c r="H161" s="13">
        <f>SUM(H145:H160)</f>
        <v>29913200</v>
      </c>
      <c r="I161" s="13">
        <f>SUM(I145:I160)</f>
        <v>27265624.239999998</v>
      </c>
      <c r="J161" s="13">
        <f>SUM(J145:J160)</f>
        <v>-2647575.7600000002</v>
      </c>
      <c r="K161" s="12">
        <f t="shared" si="5"/>
        <v>0.91149138975435584</v>
      </c>
      <c r="L161" s="11"/>
    </row>
    <row r="162" spans="1:12" x14ac:dyDescent="0.2">
      <c r="A162" s="10" t="s">
        <v>87</v>
      </c>
      <c r="B162" s="10"/>
      <c r="C162" s="10"/>
      <c r="D162" s="10"/>
      <c r="E162" s="10"/>
      <c r="F162" s="9">
        <f>SUM(F161,F144)</f>
        <v>12580000</v>
      </c>
      <c r="G162" s="9">
        <f>SUM(G161,G144)</f>
        <v>25789300</v>
      </c>
      <c r="H162" s="9">
        <f>SUM(H161,H144)</f>
        <v>38369300</v>
      </c>
      <c r="I162" s="9">
        <f>SUM(I161,I144)</f>
        <v>33106168.369999997</v>
      </c>
      <c r="J162" s="9">
        <f>SUM(J161,J144)</f>
        <v>-5263131.6300000008</v>
      </c>
      <c r="K162" s="8">
        <f t="shared" si="5"/>
        <v>0.86282961560414173</v>
      </c>
      <c r="L162" s="7"/>
    </row>
    <row r="163" spans="1:12" x14ac:dyDescent="0.2">
      <c r="A163" s="18">
        <v>7</v>
      </c>
      <c r="B163" s="18">
        <v>3429</v>
      </c>
      <c r="C163" s="18">
        <v>5136</v>
      </c>
      <c r="D163" s="18">
        <v>701</v>
      </c>
      <c r="E163" s="18"/>
      <c r="F163" s="17">
        <v>2000</v>
      </c>
      <c r="G163" s="17">
        <v>4300</v>
      </c>
      <c r="H163" s="17">
        <v>6300</v>
      </c>
      <c r="I163" s="17">
        <v>6267</v>
      </c>
      <c r="J163" s="17">
        <v>-33</v>
      </c>
      <c r="K163" s="16">
        <f t="shared" si="5"/>
        <v>0.99476190476190474</v>
      </c>
      <c r="L163" s="15" t="s">
        <v>86</v>
      </c>
    </row>
    <row r="164" spans="1:12" x14ac:dyDescent="0.2">
      <c r="A164" s="18">
        <v>7</v>
      </c>
      <c r="B164" s="18">
        <v>3429</v>
      </c>
      <c r="C164" s="18">
        <v>5137</v>
      </c>
      <c r="D164" s="18">
        <v>701</v>
      </c>
      <c r="E164" s="18"/>
      <c r="F164" s="17">
        <v>20000</v>
      </c>
      <c r="G164" s="17">
        <v>0</v>
      </c>
      <c r="H164" s="17">
        <v>20000</v>
      </c>
      <c r="I164" s="17"/>
      <c r="J164" s="17">
        <v>-20000</v>
      </c>
      <c r="K164" s="16">
        <f t="shared" si="5"/>
        <v>0</v>
      </c>
      <c r="L164" s="15" t="s">
        <v>811</v>
      </c>
    </row>
    <row r="165" spans="1:12" x14ac:dyDescent="0.2">
      <c r="A165" s="18">
        <v>7</v>
      </c>
      <c r="B165" s="18">
        <v>3429</v>
      </c>
      <c r="C165" s="18">
        <v>5139</v>
      </c>
      <c r="D165" s="18">
        <v>701</v>
      </c>
      <c r="E165" s="18"/>
      <c r="F165" s="17">
        <v>1000</v>
      </c>
      <c r="G165" s="17">
        <v>2900</v>
      </c>
      <c r="H165" s="17">
        <v>3900</v>
      </c>
      <c r="I165" s="17">
        <v>3852</v>
      </c>
      <c r="J165" s="17">
        <v>-48</v>
      </c>
      <c r="K165" s="16">
        <f t="shared" si="5"/>
        <v>0.98769230769230765</v>
      </c>
      <c r="L165" s="15" t="s">
        <v>85</v>
      </c>
    </row>
    <row r="166" spans="1:12" x14ac:dyDescent="0.2">
      <c r="A166" s="18">
        <v>7</v>
      </c>
      <c r="B166" s="18">
        <v>3429</v>
      </c>
      <c r="C166" s="18">
        <v>5151</v>
      </c>
      <c r="D166" s="18">
        <v>701</v>
      </c>
      <c r="E166" s="18"/>
      <c r="F166" s="17">
        <v>1000</v>
      </c>
      <c r="G166" s="17">
        <v>0</v>
      </c>
      <c r="H166" s="17">
        <v>1000</v>
      </c>
      <c r="I166" s="17">
        <v>84.18</v>
      </c>
      <c r="J166" s="17">
        <v>-915.82</v>
      </c>
      <c r="K166" s="16">
        <f t="shared" si="5"/>
        <v>8.4180000000000005E-2</v>
      </c>
      <c r="L166" s="15" t="s">
        <v>84</v>
      </c>
    </row>
    <row r="167" spans="1:12" x14ac:dyDescent="0.2">
      <c r="A167" s="18">
        <v>7</v>
      </c>
      <c r="B167" s="18">
        <v>3429</v>
      </c>
      <c r="C167" s="18">
        <v>5154</v>
      </c>
      <c r="D167" s="18">
        <v>701</v>
      </c>
      <c r="E167" s="18"/>
      <c r="F167" s="17">
        <v>4000</v>
      </c>
      <c r="G167" s="17">
        <v>-1000</v>
      </c>
      <c r="H167" s="17">
        <v>3000</v>
      </c>
      <c r="I167" s="17">
        <v>3000</v>
      </c>
      <c r="J167" s="17">
        <v>0</v>
      </c>
      <c r="K167" s="16">
        <f t="shared" si="5"/>
        <v>1</v>
      </c>
      <c r="L167" s="15" t="s">
        <v>83</v>
      </c>
    </row>
    <row r="168" spans="1:12" x14ac:dyDescent="0.2">
      <c r="A168" s="18">
        <v>7</v>
      </c>
      <c r="B168" s="18">
        <v>3429</v>
      </c>
      <c r="C168" s="18">
        <v>5169</v>
      </c>
      <c r="D168" s="18">
        <v>701</v>
      </c>
      <c r="E168" s="18"/>
      <c r="F168" s="17">
        <v>32000</v>
      </c>
      <c r="G168" s="17">
        <v>-6200</v>
      </c>
      <c r="H168" s="17">
        <v>25800</v>
      </c>
      <c r="I168" s="17">
        <v>25146</v>
      </c>
      <c r="J168" s="17">
        <v>-654</v>
      </c>
      <c r="K168" s="16">
        <f t="shared" si="5"/>
        <v>0.97465116279069763</v>
      </c>
      <c r="L168" s="15" t="s">
        <v>82</v>
      </c>
    </row>
    <row r="169" spans="1:12" x14ac:dyDescent="0.2">
      <c r="A169" s="18">
        <v>7</v>
      </c>
      <c r="B169" s="18">
        <v>4339</v>
      </c>
      <c r="C169" s="18">
        <v>5011</v>
      </c>
      <c r="D169" s="18"/>
      <c r="E169" s="18">
        <v>13010</v>
      </c>
      <c r="F169" s="17">
        <v>0</v>
      </c>
      <c r="G169" s="17">
        <v>156800</v>
      </c>
      <c r="H169" s="17">
        <v>156800</v>
      </c>
      <c r="I169" s="17">
        <v>156777</v>
      </c>
      <c r="J169" s="17">
        <v>-23</v>
      </c>
      <c r="K169" s="16">
        <f t="shared" si="5"/>
        <v>0.99985331632653063</v>
      </c>
      <c r="L169" s="15" t="s">
        <v>921</v>
      </c>
    </row>
    <row r="170" spans="1:12" x14ac:dyDescent="0.2">
      <c r="A170" s="18">
        <v>7</v>
      </c>
      <c r="B170" s="18">
        <v>4339</v>
      </c>
      <c r="C170" s="18">
        <v>5031</v>
      </c>
      <c r="D170" s="18"/>
      <c r="E170" s="18">
        <v>13010</v>
      </c>
      <c r="F170" s="17">
        <v>0</v>
      </c>
      <c r="G170" s="17">
        <v>39200</v>
      </c>
      <c r="H170" s="17">
        <v>39200</v>
      </c>
      <c r="I170" s="17">
        <v>39196</v>
      </c>
      <c r="J170" s="17">
        <v>-4</v>
      </c>
      <c r="K170" s="16">
        <f t="shared" si="5"/>
        <v>0.99989795918367352</v>
      </c>
      <c r="L170" s="15" t="s">
        <v>922</v>
      </c>
    </row>
    <row r="171" spans="1:12" x14ac:dyDescent="0.2">
      <c r="A171" s="18">
        <v>7</v>
      </c>
      <c r="B171" s="18">
        <v>4339</v>
      </c>
      <c r="C171" s="18">
        <v>5032</v>
      </c>
      <c r="D171" s="18"/>
      <c r="E171" s="18">
        <v>13010</v>
      </c>
      <c r="F171" s="17">
        <v>0</v>
      </c>
      <c r="G171" s="17">
        <v>14200</v>
      </c>
      <c r="H171" s="17">
        <v>14200</v>
      </c>
      <c r="I171" s="17">
        <v>14106</v>
      </c>
      <c r="J171" s="17">
        <v>-94</v>
      </c>
      <c r="K171" s="16">
        <f t="shared" si="5"/>
        <v>0.99338028169014081</v>
      </c>
      <c r="L171" s="15" t="s">
        <v>923</v>
      </c>
    </row>
    <row r="172" spans="1:12" x14ac:dyDescent="0.2">
      <c r="A172" s="18">
        <v>7</v>
      </c>
      <c r="B172" s="18">
        <v>4339</v>
      </c>
      <c r="C172" s="18">
        <v>5038</v>
      </c>
      <c r="D172" s="18"/>
      <c r="E172" s="18">
        <v>13010</v>
      </c>
      <c r="F172" s="17">
        <v>0</v>
      </c>
      <c r="G172" s="17">
        <v>600</v>
      </c>
      <c r="H172" s="17">
        <v>600</v>
      </c>
      <c r="I172" s="17">
        <v>508</v>
      </c>
      <c r="J172" s="17">
        <v>-92</v>
      </c>
      <c r="K172" s="16">
        <f t="shared" si="5"/>
        <v>0.84666666666666668</v>
      </c>
      <c r="L172" s="15" t="s">
        <v>924</v>
      </c>
    </row>
    <row r="173" spans="1:12" x14ac:dyDescent="0.2">
      <c r="A173" s="18">
        <v>7</v>
      </c>
      <c r="B173" s="18">
        <v>4339</v>
      </c>
      <c r="C173" s="18">
        <v>5156</v>
      </c>
      <c r="D173" s="18"/>
      <c r="E173" s="18">
        <v>13010</v>
      </c>
      <c r="F173" s="17">
        <v>0</v>
      </c>
      <c r="G173" s="17">
        <v>1900</v>
      </c>
      <c r="H173" s="17">
        <v>1900</v>
      </c>
      <c r="I173" s="17">
        <v>1843</v>
      </c>
      <c r="J173" s="17">
        <v>-57</v>
      </c>
      <c r="K173" s="16">
        <f t="shared" si="5"/>
        <v>0.97</v>
      </c>
      <c r="L173" s="15" t="s">
        <v>925</v>
      </c>
    </row>
    <row r="174" spans="1:12" x14ac:dyDescent="0.2">
      <c r="A174" s="18">
        <v>7</v>
      </c>
      <c r="B174" s="18">
        <v>4339</v>
      </c>
      <c r="C174" s="18">
        <v>5169</v>
      </c>
      <c r="D174" s="18"/>
      <c r="E174" s="18">
        <v>13010</v>
      </c>
      <c r="F174" s="17">
        <v>0</v>
      </c>
      <c r="G174" s="17">
        <v>156500</v>
      </c>
      <c r="H174" s="17">
        <v>156500</v>
      </c>
      <c r="I174" s="17">
        <v>156460.5</v>
      </c>
      <c r="J174" s="17">
        <v>-39.5</v>
      </c>
      <c r="K174" s="16">
        <f t="shared" si="5"/>
        <v>0.99974760383386585</v>
      </c>
      <c r="L174" s="15" t="s">
        <v>926</v>
      </c>
    </row>
    <row r="175" spans="1:12" x14ac:dyDescent="0.2">
      <c r="A175" s="18">
        <v>7</v>
      </c>
      <c r="B175" s="18">
        <v>4339</v>
      </c>
      <c r="C175" s="18">
        <v>5901</v>
      </c>
      <c r="D175" s="18"/>
      <c r="E175" s="18">
        <v>13010</v>
      </c>
      <c r="F175" s="17">
        <v>0</v>
      </c>
      <c r="G175" s="17">
        <v>249000</v>
      </c>
      <c r="H175" s="17">
        <v>249000</v>
      </c>
      <c r="I175" s="17"/>
      <c r="J175" s="17">
        <v>-249000</v>
      </c>
      <c r="K175" s="16">
        <f t="shared" si="5"/>
        <v>0</v>
      </c>
      <c r="L175" s="15" t="s">
        <v>927</v>
      </c>
    </row>
    <row r="176" spans="1:12" x14ac:dyDescent="0.2">
      <c r="A176" s="18">
        <v>7</v>
      </c>
      <c r="B176" s="18">
        <v>4351</v>
      </c>
      <c r="C176" s="18">
        <v>5021</v>
      </c>
      <c r="D176" s="18">
        <v>705</v>
      </c>
      <c r="E176" s="18"/>
      <c r="F176" s="17">
        <v>25000</v>
      </c>
      <c r="G176" s="17">
        <v>0</v>
      </c>
      <c r="H176" s="17">
        <v>25000</v>
      </c>
      <c r="I176" s="17">
        <v>4950</v>
      </c>
      <c r="J176" s="17">
        <v>-20050</v>
      </c>
      <c r="K176" s="16">
        <f t="shared" si="5"/>
        <v>0.19800000000000001</v>
      </c>
      <c r="L176" s="15" t="s">
        <v>1058</v>
      </c>
    </row>
    <row r="177" spans="1:12" x14ac:dyDescent="0.2">
      <c r="A177" s="18">
        <v>7</v>
      </c>
      <c r="B177" s="18">
        <v>4351</v>
      </c>
      <c r="C177" s="18">
        <v>5169</v>
      </c>
      <c r="D177" s="18">
        <v>705</v>
      </c>
      <c r="E177" s="18"/>
      <c r="F177" s="17">
        <v>0</v>
      </c>
      <c r="G177" s="17">
        <v>2900</v>
      </c>
      <c r="H177" s="17">
        <v>2900</v>
      </c>
      <c r="I177" s="17">
        <v>2802</v>
      </c>
      <c r="J177" s="17">
        <v>-98</v>
      </c>
      <c r="K177" s="16">
        <f t="shared" si="5"/>
        <v>0.96620689655172409</v>
      </c>
      <c r="L177" s="15" t="s">
        <v>812</v>
      </c>
    </row>
    <row r="178" spans="1:12" x14ac:dyDescent="0.2">
      <c r="A178" s="18">
        <v>7</v>
      </c>
      <c r="B178" s="18">
        <v>4351</v>
      </c>
      <c r="C178" s="18">
        <v>5175</v>
      </c>
      <c r="D178" s="18">
        <v>705</v>
      </c>
      <c r="E178" s="18"/>
      <c r="F178" s="17">
        <v>5000</v>
      </c>
      <c r="G178" s="17">
        <v>-2900</v>
      </c>
      <c r="H178" s="17">
        <v>2100</v>
      </c>
      <c r="I178" s="17">
        <v>421</v>
      </c>
      <c r="J178" s="17">
        <v>-1679</v>
      </c>
      <c r="K178" s="16">
        <f t="shared" si="5"/>
        <v>0.20047619047619047</v>
      </c>
      <c r="L178" s="15" t="s">
        <v>81</v>
      </c>
    </row>
    <row r="179" spans="1:12" x14ac:dyDescent="0.2">
      <c r="A179" s="18">
        <v>7</v>
      </c>
      <c r="B179" s="18">
        <v>4351</v>
      </c>
      <c r="C179" s="18">
        <v>5229</v>
      </c>
      <c r="D179" s="18">
        <v>703</v>
      </c>
      <c r="E179" s="18"/>
      <c r="F179" s="17">
        <v>598000</v>
      </c>
      <c r="G179" s="17">
        <v>49300</v>
      </c>
      <c r="H179" s="17">
        <v>647300</v>
      </c>
      <c r="I179" s="17">
        <v>646949</v>
      </c>
      <c r="J179" s="17">
        <v>-351</v>
      </c>
      <c r="K179" s="16">
        <f t="shared" si="5"/>
        <v>0.99945774756681605</v>
      </c>
      <c r="L179" s="15" t="s">
        <v>80</v>
      </c>
    </row>
    <row r="180" spans="1:12" x14ac:dyDescent="0.2">
      <c r="A180" s="18">
        <v>7</v>
      </c>
      <c r="B180" s="18">
        <v>4351</v>
      </c>
      <c r="C180" s="18">
        <v>5229</v>
      </c>
      <c r="D180" s="18">
        <v>704</v>
      </c>
      <c r="E180" s="18"/>
      <c r="F180" s="17">
        <v>324000</v>
      </c>
      <c r="G180" s="17">
        <v>-20000</v>
      </c>
      <c r="H180" s="17">
        <v>304000</v>
      </c>
      <c r="I180" s="17">
        <v>276000</v>
      </c>
      <c r="J180" s="17">
        <v>-28000</v>
      </c>
      <c r="K180" s="16">
        <f t="shared" si="5"/>
        <v>0.90789473684210531</v>
      </c>
      <c r="L180" s="15" t="s">
        <v>79</v>
      </c>
    </row>
    <row r="181" spans="1:12" x14ac:dyDescent="0.2">
      <c r="A181" s="18">
        <v>7</v>
      </c>
      <c r="B181" s="18">
        <v>4379</v>
      </c>
      <c r="C181" s="18">
        <v>5229</v>
      </c>
      <c r="D181" s="18">
        <v>702</v>
      </c>
      <c r="E181" s="18"/>
      <c r="F181" s="17">
        <v>40000</v>
      </c>
      <c r="G181" s="17">
        <v>0</v>
      </c>
      <c r="H181" s="17">
        <v>40000</v>
      </c>
      <c r="I181" s="17">
        <v>9000</v>
      </c>
      <c r="J181" s="17">
        <v>-31000</v>
      </c>
      <c r="K181" s="16">
        <f t="shared" si="5"/>
        <v>0.22500000000000001</v>
      </c>
      <c r="L181" s="15" t="s">
        <v>800</v>
      </c>
    </row>
    <row r="182" spans="1:12" x14ac:dyDescent="0.2">
      <c r="A182" s="18">
        <v>7</v>
      </c>
      <c r="B182" s="18">
        <v>4379</v>
      </c>
      <c r="C182" s="18">
        <v>5229</v>
      </c>
      <c r="D182" s="18">
        <v>707</v>
      </c>
      <c r="E182" s="18"/>
      <c r="F182" s="17">
        <v>43000</v>
      </c>
      <c r="G182" s="17">
        <v>700</v>
      </c>
      <c r="H182" s="17">
        <v>43700</v>
      </c>
      <c r="I182" s="17">
        <v>43330</v>
      </c>
      <c r="J182" s="17">
        <v>-370</v>
      </c>
      <c r="K182" s="16">
        <f t="shared" si="5"/>
        <v>0.99153318077803199</v>
      </c>
      <c r="L182" s="15" t="s">
        <v>78</v>
      </c>
    </row>
    <row r="183" spans="1:12" x14ac:dyDescent="0.2">
      <c r="A183" s="18">
        <v>7</v>
      </c>
      <c r="B183" s="18">
        <v>6171</v>
      </c>
      <c r="C183" s="18">
        <v>5169</v>
      </c>
      <c r="D183" s="18"/>
      <c r="E183" s="18"/>
      <c r="F183" s="17">
        <v>11000</v>
      </c>
      <c r="G183" s="17">
        <v>0</v>
      </c>
      <c r="H183" s="17">
        <v>11000</v>
      </c>
      <c r="I183" s="17"/>
      <c r="J183" s="17">
        <v>-11000</v>
      </c>
      <c r="K183" s="16">
        <f t="shared" si="5"/>
        <v>0</v>
      </c>
      <c r="L183" s="15" t="s">
        <v>933</v>
      </c>
    </row>
    <row r="184" spans="1:12" x14ac:dyDescent="0.2">
      <c r="A184" s="18">
        <v>7</v>
      </c>
      <c r="B184" s="18">
        <v>6171</v>
      </c>
      <c r="C184" s="18">
        <v>5901</v>
      </c>
      <c r="D184" s="18">
        <v>1010</v>
      </c>
      <c r="E184" s="18"/>
      <c r="F184" s="17">
        <v>30000</v>
      </c>
      <c r="G184" s="17">
        <v>-1800</v>
      </c>
      <c r="H184" s="17">
        <v>28200</v>
      </c>
      <c r="I184" s="17"/>
      <c r="J184" s="17">
        <v>-28200</v>
      </c>
      <c r="K184" s="16">
        <f t="shared" si="5"/>
        <v>0</v>
      </c>
      <c r="L184" s="15" t="s">
        <v>77</v>
      </c>
    </row>
    <row r="185" spans="1:12" x14ac:dyDescent="0.2">
      <c r="A185" s="18">
        <v>7</v>
      </c>
      <c r="B185" s="18">
        <v>6402</v>
      </c>
      <c r="C185" s="18">
        <v>5364</v>
      </c>
      <c r="D185" s="18"/>
      <c r="E185" s="18">
        <v>13010</v>
      </c>
      <c r="F185" s="17">
        <v>0</v>
      </c>
      <c r="G185" s="17">
        <v>687500</v>
      </c>
      <c r="H185" s="17">
        <v>687500</v>
      </c>
      <c r="I185" s="17">
        <v>687472</v>
      </c>
      <c r="J185" s="17">
        <v>-28</v>
      </c>
      <c r="K185" s="16">
        <f t="shared" si="5"/>
        <v>0.9999592727272727</v>
      </c>
      <c r="L185" s="15" t="s">
        <v>928</v>
      </c>
    </row>
    <row r="186" spans="1:12" x14ac:dyDescent="0.2">
      <c r="A186" s="14" t="s">
        <v>323</v>
      </c>
      <c r="B186" s="14"/>
      <c r="C186" s="14"/>
      <c r="D186" s="14"/>
      <c r="E186" s="14"/>
      <c r="F186" s="13">
        <f>SUM(F163:F185)</f>
        <v>1136000</v>
      </c>
      <c r="G186" s="13">
        <f>SUM(G163:G185)</f>
        <v>1333900</v>
      </c>
      <c r="H186" s="13">
        <f>SUM(H163:H185)</f>
        <v>2469900</v>
      </c>
      <c r="I186" s="13">
        <f>SUM(I163:I185)</f>
        <v>2078163.68</v>
      </c>
      <c r="J186" s="13">
        <f>SUM(J163:J185)</f>
        <v>-391736.32000000001</v>
      </c>
      <c r="K186" s="12">
        <f t="shared" si="5"/>
        <v>0.84139587837564267</v>
      </c>
      <c r="L186" s="11"/>
    </row>
    <row r="187" spans="1:12" x14ac:dyDescent="0.2">
      <c r="A187" s="10" t="s">
        <v>76</v>
      </c>
      <c r="B187" s="10"/>
      <c r="C187" s="10"/>
      <c r="D187" s="10"/>
      <c r="E187" s="10"/>
      <c r="F187" s="9">
        <f>SUM(F186)</f>
        <v>1136000</v>
      </c>
      <c r="G187" s="9">
        <f>SUM(G186)</f>
        <v>1333900</v>
      </c>
      <c r="H187" s="9">
        <f>SUM(H186)</f>
        <v>2469900</v>
      </c>
      <c r="I187" s="9">
        <f>SUM(I186)</f>
        <v>2078163.68</v>
      </c>
      <c r="J187" s="9">
        <f>SUM(J186)</f>
        <v>-391736.32000000001</v>
      </c>
      <c r="K187" s="8">
        <f t="shared" si="5"/>
        <v>0.84139587837564267</v>
      </c>
      <c r="L187" s="7"/>
    </row>
    <row r="188" spans="1:12" x14ac:dyDescent="0.2">
      <c r="A188" s="18">
        <v>8</v>
      </c>
      <c r="B188" s="18">
        <v>3612</v>
      </c>
      <c r="C188" s="18">
        <v>6121</v>
      </c>
      <c r="D188" s="18">
        <v>3901</v>
      </c>
      <c r="E188" s="18"/>
      <c r="F188" s="17">
        <v>0</v>
      </c>
      <c r="G188" s="17">
        <v>3500000</v>
      </c>
      <c r="H188" s="17">
        <v>3500000</v>
      </c>
      <c r="I188" s="17">
        <v>277000</v>
      </c>
      <c r="J188" s="17">
        <v>-3223000</v>
      </c>
      <c r="K188" s="16">
        <f t="shared" si="5"/>
        <v>7.914285714285714E-2</v>
      </c>
      <c r="L188" s="15" t="s">
        <v>813</v>
      </c>
    </row>
    <row r="189" spans="1:12" x14ac:dyDescent="0.2">
      <c r="A189" s="14" t="s">
        <v>322</v>
      </c>
      <c r="B189" s="14"/>
      <c r="C189" s="14"/>
      <c r="D189" s="14"/>
      <c r="E189" s="14"/>
      <c r="F189" s="13">
        <f t="shared" ref="F189:J190" si="6">SUM(F188)</f>
        <v>0</v>
      </c>
      <c r="G189" s="13">
        <f t="shared" si="6"/>
        <v>3500000</v>
      </c>
      <c r="H189" s="13">
        <f t="shared" si="6"/>
        <v>3500000</v>
      </c>
      <c r="I189" s="13">
        <f t="shared" si="6"/>
        <v>277000</v>
      </c>
      <c r="J189" s="13">
        <f t="shared" si="6"/>
        <v>-3223000</v>
      </c>
      <c r="K189" s="12">
        <f t="shared" si="5"/>
        <v>7.914285714285714E-2</v>
      </c>
      <c r="L189" s="11"/>
    </row>
    <row r="190" spans="1:12" x14ac:dyDescent="0.2">
      <c r="A190" s="10" t="s">
        <v>74</v>
      </c>
      <c r="B190" s="10"/>
      <c r="C190" s="10"/>
      <c r="D190" s="10"/>
      <c r="E190" s="10"/>
      <c r="F190" s="9">
        <f t="shared" si="6"/>
        <v>0</v>
      </c>
      <c r="G190" s="9">
        <f t="shared" si="6"/>
        <v>3500000</v>
      </c>
      <c r="H190" s="9">
        <f t="shared" si="6"/>
        <v>3500000</v>
      </c>
      <c r="I190" s="9">
        <f t="shared" si="6"/>
        <v>277000</v>
      </c>
      <c r="J190" s="9">
        <f t="shared" si="6"/>
        <v>-3223000</v>
      </c>
      <c r="K190" s="8">
        <f t="shared" si="5"/>
        <v>7.914285714285714E-2</v>
      </c>
      <c r="L190" s="7"/>
    </row>
    <row r="191" spans="1:12" x14ac:dyDescent="0.2">
      <c r="A191" s="18">
        <v>9</v>
      </c>
      <c r="B191" s="18">
        <v>3399</v>
      </c>
      <c r="C191" s="18">
        <v>5194</v>
      </c>
      <c r="D191" s="18">
        <v>902</v>
      </c>
      <c r="E191" s="18"/>
      <c r="F191" s="17">
        <v>80000</v>
      </c>
      <c r="G191" s="17">
        <v>10000</v>
      </c>
      <c r="H191" s="17">
        <v>90000</v>
      </c>
      <c r="I191" s="17">
        <v>68534</v>
      </c>
      <c r="J191" s="17">
        <v>-21466</v>
      </c>
      <c r="K191" s="16">
        <f t="shared" ref="K191:K222" si="7">I191/H191</f>
        <v>0.76148888888888888</v>
      </c>
      <c r="L191" s="15" t="s">
        <v>929</v>
      </c>
    </row>
    <row r="192" spans="1:12" x14ac:dyDescent="0.2">
      <c r="A192" s="18">
        <v>9</v>
      </c>
      <c r="B192" s="18">
        <v>6115</v>
      </c>
      <c r="C192" s="18">
        <v>5019</v>
      </c>
      <c r="D192" s="18"/>
      <c r="E192" s="18">
        <v>98193</v>
      </c>
      <c r="F192" s="17">
        <v>0</v>
      </c>
      <c r="G192" s="17">
        <v>500</v>
      </c>
      <c r="H192" s="17">
        <v>500</v>
      </c>
      <c r="I192" s="17">
        <v>423</v>
      </c>
      <c r="J192" s="17">
        <v>-77</v>
      </c>
      <c r="K192" s="16">
        <f t="shared" si="7"/>
        <v>0.84599999999999997</v>
      </c>
      <c r="L192" s="15" t="s">
        <v>817</v>
      </c>
    </row>
    <row r="193" spans="1:12" x14ac:dyDescent="0.2">
      <c r="A193" s="18">
        <v>9</v>
      </c>
      <c r="B193" s="18">
        <v>6115</v>
      </c>
      <c r="C193" s="18">
        <v>5021</v>
      </c>
      <c r="D193" s="18"/>
      <c r="E193" s="18">
        <v>98193</v>
      </c>
      <c r="F193" s="17">
        <v>0</v>
      </c>
      <c r="G193" s="17">
        <v>71700</v>
      </c>
      <c r="H193" s="17">
        <v>71700</v>
      </c>
      <c r="I193" s="17">
        <v>71665</v>
      </c>
      <c r="J193" s="17">
        <v>-35</v>
      </c>
      <c r="K193" s="16">
        <f t="shared" si="7"/>
        <v>0.99951185495118544</v>
      </c>
      <c r="L193" s="15" t="s">
        <v>818</v>
      </c>
    </row>
    <row r="194" spans="1:12" x14ac:dyDescent="0.2">
      <c r="A194" s="18">
        <v>9</v>
      </c>
      <c r="B194" s="18">
        <v>6115</v>
      </c>
      <c r="C194" s="18">
        <v>5139</v>
      </c>
      <c r="D194" s="18"/>
      <c r="E194" s="18">
        <v>98193</v>
      </c>
      <c r="F194" s="17">
        <v>0</v>
      </c>
      <c r="G194" s="17">
        <v>11300</v>
      </c>
      <c r="H194" s="17">
        <v>11300</v>
      </c>
      <c r="I194" s="17">
        <v>11211.25</v>
      </c>
      <c r="J194" s="17">
        <v>-88.75</v>
      </c>
      <c r="K194" s="16">
        <f t="shared" si="7"/>
        <v>0.99214601769911503</v>
      </c>
      <c r="L194" s="15" t="s">
        <v>819</v>
      </c>
    </row>
    <row r="195" spans="1:12" x14ac:dyDescent="0.2">
      <c r="A195" s="18">
        <v>9</v>
      </c>
      <c r="B195" s="18">
        <v>6115</v>
      </c>
      <c r="C195" s="18">
        <v>5161</v>
      </c>
      <c r="D195" s="18"/>
      <c r="E195" s="18">
        <v>98193</v>
      </c>
      <c r="F195" s="17">
        <v>0</v>
      </c>
      <c r="G195" s="17">
        <v>1400</v>
      </c>
      <c r="H195" s="17">
        <v>1400</v>
      </c>
      <c r="I195" s="17">
        <v>1301.5</v>
      </c>
      <c r="J195" s="17">
        <v>-98.5</v>
      </c>
      <c r="K195" s="16">
        <f t="shared" si="7"/>
        <v>0.9296428571428571</v>
      </c>
      <c r="L195" s="15" t="s">
        <v>820</v>
      </c>
    </row>
    <row r="196" spans="1:12" x14ac:dyDescent="0.2">
      <c r="A196" s="18">
        <v>9</v>
      </c>
      <c r="B196" s="18">
        <v>6115</v>
      </c>
      <c r="C196" s="18">
        <v>5169</v>
      </c>
      <c r="D196" s="18"/>
      <c r="E196" s="18">
        <v>98193</v>
      </c>
      <c r="F196" s="17">
        <v>0</v>
      </c>
      <c r="G196" s="17">
        <v>7500</v>
      </c>
      <c r="H196" s="17">
        <v>7500</v>
      </c>
      <c r="I196" s="17">
        <v>7460</v>
      </c>
      <c r="J196" s="17">
        <v>-40</v>
      </c>
      <c r="K196" s="16">
        <f t="shared" si="7"/>
        <v>0.9946666666666667</v>
      </c>
      <c r="L196" s="15" t="s">
        <v>821</v>
      </c>
    </row>
    <row r="197" spans="1:12" x14ac:dyDescent="0.2">
      <c r="A197" s="18">
        <v>9</v>
      </c>
      <c r="B197" s="18">
        <v>6115</v>
      </c>
      <c r="C197" s="18">
        <v>5173</v>
      </c>
      <c r="D197" s="18"/>
      <c r="E197" s="18">
        <v>98193</v>
      </c>
      <c r="F197" s="17">
        <v>0</v>
      </c>
      <c r="G197" s="17">
        <v>200</v>
      </c>
      <c r="H197" s="17">
        <v>200</v>
      </c>
      <c r="I197" s="17">
        <v>140</v>
      </c>
      <c r="J197" s="17">
        <v>-60</v>
      </c>
      <c r="K197" s="16">
        <f t="shared" si="7"/>
        <v>0.7</v>
      </c>
      <c r="L197" s="15" t="s">
        <v>824</v>
      </c>
    </row>
    <row r="198" spans="1:12" x14ac:dyDescent="0.2">
      <c r="A198" s="18">
        <v>9</v>
      </c>
      <c r="B198" s="18">
        <v>6115</v>
      </c>
      <c r="C198" s="18">
        <v>5901</v>
      </c>
      <c r="D198" s="18"/>
      <c r="E198" s="18">
        <v>98193</v>
      </c>
      <c r="F198" s="17">
        <v>0</v>
      </c>
      <c r="G198" s="17">
        <v>57400</v>
      </c>
      <c r="H198" s="17">
        <v>57400</v>
      </c>
      <c r="I198" s="17"/>
      <c r="J198" s="17">
        <v>-57400</v>
      </c>
      <c r="K198" s="16">
        <f t="shared" si="7"/>
        <v>0</v>
      </c>
      <c r="L198" s="15" t="s">
        <v>822</v>
      </c>
    </row>
    <row r="199" spans="1:12" x14ac:dyDescent="0.2">
      <c r="A199" s="18">
        <v>9</v>
      </c>
      <c r="B199" s="18">
        <v>6171</v>
      </c>
      <c r="C199" s="18">
        <v>5021</v>
      </c>
      <c r="D199" s="18">
        <v>901</v>
      </c>
      <c r="E199" s="18"/>
      <c r="F199" s="17">
        <v>100000</v>
      </c>
      <c r="G199" s="17">
        <v>-46700</v>
      </c>
      <c r="H199" s="17">
        <v>53300</v>
      </c>
      <c r="I199" s="17">
        <v>53230</v>
      </c>
      <c r="J199" s="17">
        <v>-70</v>
      </c>
      <c r="K199" s="16">
        <f t="shared" si="7"/>
        <v>0.99868667917448406</v>
      </c>
      <c r="L199" s="15" t="s">
        <v>930</v>
      </c>
    </row>
    <row r="200" spans="1:12" x14ac:dyDescent="0.2">
      <c r="A200" s="18">
        <v>9</v>
      </c>
      <c r="B200" s="18">
        <v>6171</v>
      </c>
      <c r="C200" s="18">
        <v>5031</v>
      </c>
      <c r="D200" s="18">
        <v>901</v>
      </c>
      <c r="E200" s="18"/>
      <c r="F200" s="17">
        <v>26000</v>
      </c>
      <c r="G200" s="17">
        <v>-13300</v>
      </c>
      <c r="H200" s="17">
        <v>12700</v>
      </c>
      <c r="I200" s="17"/>
      <c r="J200" s="17">
        <v>-12700</v>
      </c>
      <c r="K200" s="16">
        <f t="shared" si="7"/>
        <v>0</v>
      </c>
      <c r="L200" s="15" t="s">
        <v>931</v>
      </c>
    </row>
    <row r="201" spans="1:12" x14ac:dyDescent="0.2">
      <c r="A201" s="18">
        <v>9</v>
      </c>
      <c r="B201" s="18">
        <v>6171</v>
      </c>
      <c r="C201" s="18">
        <v>5032</v>
      </c>
      <c r="D201" s="18">
        <v>901</v>
      </c>
      <c r="E201" s="18"/>
      <c r="F201" s="17">
        <v>9000</v>
      </c>
      <c r="G201" s="17">
        <v>0</v>
      </c>
      <c r="H201" s="17">
        <v>9000</v>
      </c>
      <c r="I201" s="17"/>
      <c r="J201" s="17">
        <v>-9000</v>
      </c>
      <c r="K201" s="16">
        <f t="shared" si="7"/>
        <v>0</v>
      </c>
      <c r="L201" s="15" t="s">
        <v>932</v>
      </c>
    </row>
    <row r="202" spans="1:12" x14ac:dyDescent="0.2">
      <c r="A202" s="18">
        <v>9</v>
      </c>
      <c r="B202" s="18">
        <v>6171</v>
      </c>
      <c r="C202" s="18">
        <v>5139</v>
      </c>
      <c r="D202" s="18">
        <v>901</v>
      </c>
      <c r="E202" s="18"/>
      <c r="F202" s="17">
        <v>5000</v>
      </c>
      <c r="G202" s="17">
        <v>0</v>
      </c>
      <c r="H202" s="17">
        <v>5000</v>
      </c>
      <c r="I202" s="17"/>
      <c r="J202" s="17">
        <v>-5000</v>
      </c>
      <c r="K202" s="16">
        <f t="shared" si="7"/>
        <v>0</v>
      </c>
      <c r="L202" s="15" t="s">
        <v>73</v>
      </c>
    </row>
    <row r="203" spans="1:12" x14ac:dyDescent="0.2">
      <c r="A203" s="14" t="s">
        <v>321</v>
      </c>
      <c r="B203" s="14"/>
      <c r="C203" s="14"/>
      <c r="D203" s="14"/>
      <c r="E203" s="14"/>
      <c r="F203" s="13">
        <f>SUM(F191:F202)</f>
        <v>220000</v>
      </c>
      <c r="G203" s="13">
        <f>SUM(G191:G202)</f>
        <v>100000</v>
      </c>
      <c r="H203" s="13">
        <f>SUM(H191:H202)</f>
        <v>320000</v>
      </c>
      <c r="I203" s="13">
        <f>SUM(I191:I202)</f>
        <v>213964.75</v>
      </c>
      <c r="J203" s="13">
        <f>SUM(J191:J202)</f>
        <v>-106035.25</v>
      </c>
      <c r="K203" s="12">
        <f t="shared" si="7"/>
        <v>0.66863984374999996</v>
      </c>
      <c r="L203" s="11"/>
    </row>
    <row r="204" spans="1:12" x14ac:dyDescent="0.2">
      <c r="A204" s="10" t="s">
        <v>72</v>
      </c>
      <c r="B204" s="10"/>
      <c r="C204" s="10"/>
      <c r="D204" s="10"/>
      <c r="E204" s="10"/>
      <c r="F204" s="9">
        <f>SUM(F203)</f>
        <v>220000</v>
      </c>
      <c r="G204" s="9">
        <f>SUM(G203)</f>
        <v>100000</v>
      </c>
      <c r="H204" s="9">
        <f>SUM(H203)</f>
        <v>320000</v>
      </c>
      <c r="I204" s="9">
        <f>SUM(I203)</f>
        <v>213964.75</v>
      </c>
      <c r="J204" s="9">
        <f>SUM(J203)</f>
        <v>-106035.25</v>
      </c>
      <c r="K204" s="8">
        <f t="shared" si="7"/>
        <v>0.66863984374999996</v>
      </c>
      <c r="L204" s="7"/>
    </row>
    <row r="205" spans="1:12" x14ac:dyDescent="0.2">
      <c r="A205" s="18">
        <v>10</v>
      </c>
      <c r="B205" s="18">
        <v>2223</v>
      </c>
      <c r="C205" s="18">
        <v>5169</v>
      </c>
      <c r="D205" s="18"/>
      <c r="E205" s="18"/>
      <c r="F205" s="17">
        <v>50000</v>
      </c>
      <c r="G205" s="17">
        <v>0</v>
      </c>
      <c r="H205" s="17">
        <v>50000</v>
      </c>
      <c r="I205" s="17">
        <v>14307</v>
      </c>
      <c r="J205" s="17">
        <v>-35693</v>
      </c>
      <c r="K205" s="16">
        <f t="shared" si="7"/>
        <v>0.28614000000000001</v>
      </c>
      <c r="L205" s="15" t="s">
        <v>71</v>
      </c>
    </row>
    <row r="206" spans="1:12" x14ac:dyDescent="0.2">
      <c r="A206" s="14" t="s">
        <v>320</v>
      </c>
      <c r="B206" s="14"/>
      <c r="C206" s="14"/>
      <c r="D206" s="14"/>
      <c r="E206" s="14"/>
      <c r="F206" s="13">
        <f t="shared" ref="F206:J207" si="8">SUM(F205)</f>
        <v>50000</v>
      </c>
      <c r="G206" s="13">
        <f t="shared" si="8"/>
        <v>0</v>
      </c>
      <c r="H206" s="13">
        <f t="shared" si="8"/>
        <v>50000</v>
      </c>
      <c r="I206" s="13">
        <f t="shared" si="8"/>
        <v>14307</v>
      </c>
      <c r="J206" s="13">
        <f t="shared" si="8"/>
        <v>-35693</v>
      </c>
      <c r="K206" s="12">
        <f t="shared" si="7"/>
        <v>0.28614000000000001</v>
      </c>
      <c r="L206" s="11"/>
    </row>
    <row r="207" spans="1:12" x14ac:dyDescent="0.2">
      <c r="A207" s="10" t="s">
        <v>70</v>
      </c>
      <c r="B207" s="10"/>
      <c r="C207" s="10"/>
      <c r="D207" s="10"/>
      <c r="E207" s="10"/>
      <c r="F207" s="9">
        <f t="shared" si="8"/>
        <v>50000</v>
      </c>
      <c r="G207" s="9">
        <f t="shared" si="8"/>
        <v>0</v>
      </c>
      <c r="H207" s="9">
        <f t="shared" si="8"/>
        <v>50000</v>
      </c>
      <c r="I207" s="9">
        <f t="shared" si="8"/>
        <v>14307</v>
      </c>
      <c r="J207" s="9">
        <f t="shared" si="8"/>
        <v>-35693</v>
      </c>
      <c r="K207" s="8">
        <f t="shared" si="7"/>
        <v>0.28614000000000001</v>
      </c>
      <c r="L207" s="7"/>
    </row>
    <row r="208" spans="1:12" x14ac:dyDescent="0.2">
      <c r="A208" s="18">
        <v>11</v>
      </c>
      <c r="B208" s="18">
        <v>6171</v>
      </c>
      <c r="C208" s="18">
        <v>5011</v>
      </c>
      <c r="D208" s="18"/>
      <c r="E208" s="18"/>
      <c r="F208" s="17">
        <v>16890000</v>
      </c>
      <c r="G208" s="17">
        <v>-232600</v>
      </c>
      <c r="H208" s="17">
        <v>16657400</v>
      </c>
      <c r="I208" s="17">
        <v>15286142</v>
      </c>
      <c r="J208" s="17">
        <v>-1371258</v>
      </c>
      <c r="K208" s="16">
        <f t="shared" si="7"/>
        <v>0.91767874938465788</v>
      </c>
      <c r="L208" s="15" t="s">
        <v>934</v>
      </c>
    </row>
    <row r="209" spans="1:12" x14ac:dyDescent="0.2">
      <c r="A209" s="18">
        <v>11</v>
      </c>
      <c r="B209" s="18">
        <v>6171</v>
      </c>
      <c r="C209" s="18">
        <v>5011</v>
      </c>
      <c r="D209" s="18"/>
      <c r="E209" s="18">
        <v>13011</v>
      </c>
      <c r="F209" s="17">
        <v>0</v>
      </c>
      <c r="G209" s="17">
        <v>1372500</v>
      </c>
      <c r="H209" s="17">
        <v>1372500</v>
      </c>
      <c r="I209" s="17">
        <v>1372449</v>
      </c>
      <c r="J209" s="17">
        <v>-51</v>
      </c>
      <c r="K209" s="16">
        <f t="shared" si="7"/>
        <v>0.99996284153005466</v>
      </c>
      <c r="L209" s="15" t="s">
        <v>825</v>
      </c>
    </row>
    <row r="210" spans="1:12" x14ac:dyDescent="0.2">
      <c r="A210" s="18">
        <v>11</v>
      </c>
      <c r="B210" s="18">
        <v>6171</v>
      </c>
      <c r="C210" s="18">
        <v>5011</v>
      </c>
      <c r="D210" s="18"/>
      <c r="E210" s="18">
        <v>13015</v>
      </c>
      <c r="F210" s="17">
        <v>0</v>
      </c>
      <c r="G210" s="17">
        <v>238500</v>
      </c>
      <c r="H210" s="17">
        <v>238500</v>
      </c>
      <c r="I210" s="17">
        <v>238461</v>
      </c>
      <c r="J210" s="17">
        <v>-39</v>
      </c>
      <c r="K210" s="16">
        <f t="shared" si="7"/>
        <v>0.99983647798742137</v>
      </c>
      <c r="L210" s="15" t="s">
        <v>829</v>
      </c>
    </row>
    <row r="211" spans="1:12" x14ac:dyDescent="0.2">
      <c r="A211" s="18">
        <v>11</v>
      </c>
      <c r="B211" s="18">
        <v>6171</v>
      </c>
      <c r="C211" s="18">
        <v>5021</v>
      </c>
      <c r="D211" s="18"/>
      <c r="E211" s="18"/>
      <c r="F211" s="17">
        <v>0</v>
      </c>
      <c r="G211" s="17">
        <v>121600</v>
      </c>
      <c r="H211" s="17">
        <v>121600</v>
      </c>
      <c r="I211" s="17">
        <v>121510</v>
      </c>
      <c r="J211" s="17">
        <v>-90</v>
      </c>
      <c r="K211" s="16">
        <f t="shared" si="7"/>
        <v>0.99925986842105263</v>
      </c>
      <c r="L211" s="15" t="s">
        <v>823</v>
      </c>
    </row>
    <row r="212" spans="1:12" x14ac:dyDescent="0.2">
      <c r="A212" s="18">
        <v>11</v>
      </c>
      <c r="B212" s="18">
        <v>6171</v>
      </c>
      <c r="C212" s="18">
        <v>5021</v>
      </c>
      <c r="D212" s="18"/>
      <c r="E212" s="18">
        <v>13011</v>
      </c>
      <c r="F212" s="17">
        <v>0</v>
      </c>
      <c r="G212" s="17">
        <v>21700</v>
      </c>
      <c r="H212" s="17">
        <v>21700</v>
      </c>
      <c r="I212" s="17">
        <v>21675</v>
      </c>
      <c r="J212" s="17">
        <v>-25</v>
      </c>
      <c r="K212" s="16">
        <f t="shared" si="7"/>
        <v>0.99884792626728114</v>
      </c>
      <c r="L212" s="15" t="s">
        <v>826</v>
      </c>
    </row>
    <row r="213" spans="1:12" x14ac:dyDescent="0.2">
      <c r="A213" s="18">
        <v>11</v>
      </c>
      <c r="B213" s="18">
        <v>6171</v>
      </c>
      <c r="C213" s="18">
        <v>5031</v>
      </c>
      <c r="D213" s="18"/>
      <c r="E213" s="18"/>
      <c r="F213" s="17">
        <v>4300000</v>
      </c>
      <c r="G213" s="17">
        <v>0</v>
      </c>
      <c r="H213" s="17">
        <v>4300000</v>
      </c>
      <c r="I213" s="17">
        <v>3839937</v>
      </c>
      <c r="J213" s="17">
        <v>-460063</v>
      </c>
      <c r="K213" s="16">
        <f t="shared" si="7"/>
        <v>0.89300860465116283</v>
      </c>
      <c r="L213" s="15" t="s">
        <v>906</v>
      </c>
    </row>
    <row r="214" spans="1:12" x14ac:dyDescent="0.2">
      <c r="A214" s="18">
        <v>11</v>
      </c>
      <c r="B214" s="18">
        <v>6171</v>
      </c>
      <c r="C214" s="18">
        <v>5031</v>
      </c>
      <c r="D214" s="18"/>
      <c r="E214" s="18">
        <v>13011</v>
      </c>
      <c r="F214" s="17">
        <v>0</v>
      </c>
      <c r="G214" s="17">
        <v>343700</v>
      </c>
      <c r="H214" s="17">
        <v>343700</v>
      </c>
      <c r="I214" s="17">
        <v>343607</v>
      </c>
      <c r="J214" s="17">
        <v>-93</v>
      </c>
      <c r="K214" s="16">
        <f t="shared" si="7"/>
        <v>0.99972941518766367</v>
      </c>
      <c r="L214" s="15" t="s">
        <v>827</v>
      </c>
    </row>
    <row r="215" spans="1:12" x14ac:dyDescent="0.2">
      <c r="A215" s="18">
        <v>11</v>
      </c>
      <c r="B215" s="18">
        <v>6171</v>
      </c>
      <c r="C215" s="18">
        <v>5031</v>
      </c>
      <c r="D215" s="18"/>
      <c r="E215" s="18">
        <v>13015</v>
      </c>
      <c r="F215" s="17">
        <v>0</v>
      </c>
      <c r="G215" s="17">
        <v>59700</v>
      </c>
      <c r="H215" s="17">
        <v>59700</v>
      </c>
      <c r="I215" s="17">
        <v>59616</v>
      </c>
      <c r="J215" s="17">
        <v>-84</v>
      </c>
      <c r="K215" s="16">
        <f t="shared" si="7"/>
        <v>0.99859296482412063</v>
      </c>
      <c r="L215" s="15" t="s">
        <v>828</v>
      </c>
    </row>
    <row r="216" spans="1:12" x14ac:dyDescent="0.2">
      <c r="A216" s="18">
        <v>11</v>
      </c>
      <c r="B216" s="18">
        <v>6171</v>
      </c>
      <c r="C216" s="18">
        <v>5032</v>
      </c>
      <c r="D216" s="18"/>
      <c r="E216" s="18"/>
      <c r="F216" s="17">
        <v>1530000</v>
      </c>
      <c r="G216" s="17">
        <v>0</v>
      </c>
      <c r="H216" s="17">
        <v>1530000</v>
      </c>
      <c r="I216" s="17">
        <v>1382507</v>
      </c>
      <c r="J216" s="17">
        <v>-147493</v>
      </c>
      <c r="K216" s="16">
        <f t="shared" si="7"/>
        <v>0.90359934640522876</v>
      </c>
      <c r="L216" s="15" t="s">
        <v>830</v>
      </c>
    </row>
    <row r="217" spans="1:12" x14ac:dyDescent="0.2">
      <c r="A217" s="18">
        <v>11</v>
      </c>
      <c r="B217" s="18">
        <v>6171</v>
      </c>
      <c r="C217" s="18">
        <v>5032</v>
      </c>
      <c r="D217" s="18"/>
      <c r="E217" s="18">
        <v>13011</v>
      </c>
      <c r="F217" s="17">
        <v>0</v>
      </c>
      <c r="G217" s="17">
        <v>123800</v>
      </c>
      <c r="H217" s="17">
        <v>123800</v>
      </c>
      <c r="I217" s="17">
        <v>123704</v>
      </c>
      <c r="J217" s="17">
        <v>-96</v>
      </c>
      <c r="K217" s="16">
        <f t="shared" si="7"/>
        <v>0.99922455573505653</v>
      </c>
      <c r="L217" s="15" t="s">
        <v>831</v>
      </c>
    </row>
    <row r="218" spans="1:12" x14ac:dyDescent="0.2">
      <c r="A218" s="18">
        <v>11</v>
      </c>
      <c r="B218" s="18">
        <v>6171</v>
      </c>
      <c r="C218" s="18">
        <v>5032</v>
      </c>
      <c r="D218" s="18"/>
      <c r="E218" s="18">
        <v>13015</v>
      </c>
      <c r="F218" s="17">
        <v>0</v>
      </c>
      <c r="G218" s="17">
        <v>21500</v>
      </c>
      <c r="H218" s="17">
        <v>21500</v>
      </c>
      <c r="I218" s="17">
        <v>21462</v>
      </c>
      <c r="J218" s="17">
        <v>-38</v>
      </c>
      <c r="K218" s="16">
        <f t="shared" si="7"/>
        <v>0.99823255813953493</v>
      </c>
      <c r="L218" s="15" t="s">
        <v>832</v>
      </c>
    </row>
    <row r="219" spans="1:12" x14ac:dyDescent="0.2">
      <c r="A219" s="18">
        <v>11</v>
      </c>
      <c r="B219" s="18">
        <v>6171</v>
      </c>
      <c r="C219" s="18">
        <v>5038</v>
      </c>
      <c r="D219" s="18"/>
      <c r="E219" s="18"/>
      <c r="F219" s="17">
        <v>74000</v>
      </c>
      <c r="G219" s="17">
        <v>0</v>
      </c>
      <c r="H219" s="17">
        <v>74000</v>
      </c>
      <c r="I219" s="17">
        <v>48268</v>
      </c>
      <c r="J219" s="17">
        <v>-25732</v>
      </c>
      <c r="K219" s="16">
        <f t="shared" si="7"/>
        <v>0.65227027027027029</v>
      </c>
      <c r="L219" s="15" t="s">
        <v>833</v>
      </c>
    </row>
    <row r="220" spans="1:12" x14ac:dyDescent="0.2">
      <c r="A220" s="18">
        <v>11</v>
      </c>
      <c r="B220" s="18">
        <v>6171</v>
      </c>
      <c r="C220" s="18">
        <v>5038</v>
      </c>
      <c r="D220" s="18"/>
      <c r="E220" s="18">
        <v>13011</v>
      </c>
      <c r="F220" s="17">
        <v>0</v>
      </c>
      <c r="G220" s="17">
        <v>4400</v>
      </c>
      <c r="H220" s="17">
        <v>4400</v>
      </c>
      <c r="I220" s="17">
        <v>4367</v>
      </c>
      <c r="J220" s="17">
        <v>-33</v>
      </c>
      <c r="K220" s="16">
        <f t="shared" si="7"/>
        <v>0.99250000000000005</v>
      </c>
      <c r="L220" s="15" t="s">
        <v>834</v>
      </c>
    </row>
    <row r="221" spans="1:12" x14ac:dyDescent="0.2">
      <c r="A221" s="18">
        <v>11</v>
      </c>
      <c r="B221" s="18">
        <v>6171</v>
      </c>
      <c r="C221" s="18">
        <v>5038</v>
      </c>
      <c r="D221" s="18"/>
      <c r="E221" s="18">
        <v>13015</v>
      </c>
      <c r="F221" s="17">
        <v>0</v>
      </c>
      <c r="G221" s="17">
        <v>1100</v>
      </c>
      <c r="H221" s="17">
        <v>1100</v>
      </c>
      <c r="I221" s="17">
        <v>1002</v>
      </c>
      <c r="J221" s="17">
        <v>-98</v>
      </c>
      <c r="K221" s="16">
        <f t="shared" si="7"/>
        <v>0.91090909090909089</v>
      </c>
      <c r="L221" s="15" t="s">
        <v>835</v>
      </c>
    </row>
    <row r="222" spans="1:12" x14ac:dyDescent="0.2">
      <c r="A222" s="18">
        <v>11</v>
      </c>
      <c r="B222" s="18">
        <v>6171</v>
      </c>
      <c r="C222" s="18">
        <v>5136</v>
      </c>
      <c r="D222" s="18"/>
      <c r="E222" s="18"/>
      <c r="F222" s="17">
        <v>88000</v>
      </c>
      <c r="G222" s="17">
        <v>0</v>
      </c>
      <c r="H222" s="17">
        <v>88000</v>
      </c>
      <c r="I222" s="17">
        <v>84551</v>
      </c>
      <c r="J222" s="17">
        <v>-3449</v>
      </c>
      <c r="K222" s="16">
        <f t="shared" si="7"/>
        <v>0.96080681818181823</v>
      </c>
      <c r="L222" s="15" t="s">
        <v>839</v>
      </c>
    </row>
    <row r="223" spans="1:12" x14ac:dyDescent="0.2">
      <c r="A223" s="18">
        <v>11</v>
      </c>
      <c r="B223" s="18">
        <v>6171</v>
      </c>
      <c r="C223" s="18">
        <v>5136</v>
      </c>
      <c r="D223" s="18"/>
      <c r="E223" s="18">
        <v>13011</v>
      </c>
      <c r="F223" s="17">
        <v>0</v>
      </c>
      <c r="G223" s="17">
        <v>1200</v>
      </c>
      <c r="H223" s="17">
        <v>1200</v>
      </c>
      <c r="I223" s="17">
        <v>1124</v>
      </c>
      <c r="J223" s="17">
        <v>-76</v>
      </c>
      <c r="K223" s="16">
        <f t="shared" ref="K223:K254" si="9">I223/H223</f>
        <v>0.93666666666666665</v>
      </c>
      <c r="L223" s="15" t="s">
        <v>836</v>
      </c>
    </row>
    <row r="224" spans="1:12" x14ac:dyDescent="0.2">
      <c r="A224" s="18">
        <v>11</v>
      </c>
      <c r="B224" s="18">
        <v>6171</v>
      </c>
      <c r="C224" s="18">
        <v>5137</v>
      </c>
      <c r="D224" s="18">
        <v>51371</v>
      </c>
      <c r="E224" s="18"/>
      <c r="F224" s="17">
        <v>211500</v>
      </c>
      <c r="G224" s="17">
        <v>16800</v>
      </c>
      <c r="H224" s="17">
        <v>228300</v>
      </c>
      <c r="I224" s="17">
        <v>228262.56</v>
      </c>
      <c r="J224" s="17">
        <v>-37.44</v>
      </c>
      <c r="K224" s="16">
        <f t="shared" si="9"/>
        <v>0.99983600525624172</v>
      </c>
      <c r="L224" s="15" t="s">
        <v>69</v>
      </c>
    </row>
    <row r="225" spans="1:12" x14ac:dyDescent="0.2">
      <c r="A225" s="18">
        <v>11</v>
      </c>
      <c r="B225" s="18">
        <v>6171</v>
      </c>
      <c r="C225" s="18">
        <v>5137</v>
      </c>
      <c r="D225" s="18">
        <v>51371</v>
      </c>
      <c r="E225" s="18">
        <v>13011</v>
      </c>
      <c r="F225" s="17">
        <v>0</v>
      </c>
      <c r="G225" s="17">
        <v>22700</v>
      </c>
      <c r="H225" s="17">
        <v>22700</v>
      </c>
      <c r="I225" s="17">
        <v>22603</v>
      </c>
      <c r="J225" s="17">
        <v>-97</v>
      </c>
      <c r="K225" s="16">
        <f t="shared" si="9"/>
        <v>0.99572687224669598</v>
      </c>
      <c r="L225" s="15" t="s">
        <v>837</v>
      </c>
    </row>
    <row r="226" spans="1:12" x14ac:dyDescent="0.2">
      <c r="A226" s="18">
        <v>11</v>
      </c>
      <c r="B226" s="18">
        <v>6171</v>
      </c>
      <c r="C226" s="18">
        <v>5137</v>
      </c>
      <c r="D226" s="18">
        <v>51372</v>
      </c>
      <c r="E226" s="18"/>
      <c r="F226" s="17">
        <v>208000</v>
      </c>
      <c r="G226" s="17">
        <v>30700</v>
      </c>
      <c r="H226" s="17">
        <v>238700</v>
      </c>
      <c r="I226" s="17">
        <v>230655</v>
      </c>
      <c r="J226" s="17">
        <v>-8045</v>
      </c>
      <c r="K226" s="16">
        <f t="shared" si="9"/>
        <v>0.96629660661918726</v>
      </c>
      <c r="L226" s="15" t="s">
        <v>68</v>
      </c>
    </row>
    <row r="227" spans="1:12" x14ac:dyDescent="0.2">
      <c r="A227" s="18">
        <v>11</v>
      </c>
      <c r="B227" s="18">
        <v>6171</v>
      </c>
      <c r="C227" s="18">
        <v>5139</v>
      </c>
      <c r="D227" s="18">
        <v>51391</v>
      </c>
      <c r="E227" s="18"/>
      <c r="F227" s="17">
        <v>180000</v>
      </c>
      <c r="G227" s="17">
        <v>30300</v>
      </c>
      <c r="H227" s="17">
        <v>210300</v>
      </c>
      <c r="I227" s="17">
        <v>210286.74</v>
      </c>
      <c r="J227" s="17">
        <v>-13.26</v>
      </c>
      <c r="K227" s="16">
        <f t="shared" si="9"/>
        <v>0.99993694721825954</v>
      </c>
      <c r="L227" s="15" t="s">
        <v>838</v>
      </c>
    </row>
    <row r="228" spans="1:12" x14ac:dyDescent="0.2">
      <c r="A228" s="18">
        <v>11</v>
      </c>
      <c r="B228" s="18">
        <v>6171</v>
      </c>
      <c r="C228" s="18">
        <v>5139</v>
      </c>
      <c r="D228" s="18">
        <v>51391</v>
      </c>
      <c r="E228" s="18">
        <v>13011</v>
      </c>
      <c r="F228" s="17">
        <v>0</v>
      </c>
      <c r="G228" s="17">
        <v>32300</v>
      </c>
      <c r="H228" s="17">
        <v>32300</v>
      </c>
      <c r="I228" s="17">
        <v>32255.919999999998</v>
      </c>
      <c r="J228" s="17">
        <v>-44.08</v>
      </c>
      <c r="K228" s="16">
        <f t="shared" si="9"/>
        <v>0.99863529411764695</v>
      </c>
      <c r="L228" s="15" t="s">
        <v>840</v>
      </c>
    </row>
    <row r="229" spans="1:12" x14ac:dyDescent="0.2">
      <c r="A229" s="18">
        <v>11</v>
      </c>
      <c r="B229" s="18">
        <v>6171</v>
      </c>
      <c r="C229" s="18">
        <v>5139</v>
      </c>
      <c r="D229" s="18">
        <v>51391</v>
      </c>
      <c r="E229" s="18">
        <v>13015</v>
      </c>
      <c r="F229" s="17">
        <v>0</v>
      </c>
      <c r="G229" s="17">
        <v>4400</v>
      </c>
      <c r="H229" s="17">
        <v>4400</v>
      </c>
      <c r="I229" s="17">
        <v>4383.01</v>
      </c>
      <c r="J229" s="17">
        <v>-16.989999999999998</v>
      </c>
      <c r="K229" s="16">
        <f t="shared" si="9"/>
        <v>0.99613863636363642</v>
      </c>
      <c r="L229" s="15" t="s">
        <v>841</v>
      </c>
    </row>
    <row r="230" spans="1:12" x14ac:dyDescent="0.2">
      <c r="A230" s="18">
        <v>11</v>
      </c>
      <c r="B230" s="18">
        <v>6171</v>
      </c>
      <c r="C230" s="18">
        <v>5139</v>
      </c>
      <c r="D230" s="18">
        <v>51392</v>
      </c>
      <c r="E230" s="18"/>
      <c r="F230" s="17">
        <v>80000</v>
      </c>
      <c r="G230" s="17">
        <v>19200</v>
      </c>
      <c r="H230" s="17">
        <v>99200</v>
      </c>
      <c r="I230" s="17">
        <v>99170.82</v>
      </c>
      <c r="J230" s="17">
        <v>-29.18</v>
      </c>
      <c r="K230" s="16">
        <f t="shared" si="9"/>
        <v>0.99970584677419361</v>
      </c>
      <c r="L230" s="15" t="s">
        <v>842</v>
      </c>
    </row>
    <row r="231" spans="1:12" x14ac:dyDescent="0.2">
      <c r="A231" s="18">
        <v>11</v>
      </c>
      <c r="B231" s="18">
        <v>6171</v>
      </c>
      <c r="C231" s="18">
        <v>5139</v>
      </c>
      <c r="D231" s="18">
        <v>51393</v>
      </c>
      <c r="E231" s="18"/>
      <c r="F231" s="17">
        <v>30000</v>
      </c>
      <c r="G231" s="17">
        <v>5000</v>
      </c>
      <c r="H231" s="17">
        <v>35000</v>
      </c>
      <c r="I231" s="17">
        <v>33649</v>
      </c>
      <c r="J231" s="17">
        <v>-1351</v>
      </c>
      <c r="K231" s="16">
        <f t="shared" si="9"/>
        <v>0.96140000000000003</v>
      </c>
      <c r="L231" s="15" t="s">
        <v>935</v>
      </c>
    </row>
    <row r="232" spans="1:12" x14ac:dyDescent="0.2">
      <c r="A232" s="18">
        <v>11</v>
      </c>
      <c r="B232" s="18">
        <v>6171</v>
      </c>
      <c r="C232" s="18">
        <v>5139</v>
      </c>
      <c r="D232" s="18">
        <v>51394</v>
      </c>
      <c r="E232" s="18"/>
      <c r="F232" s="17">
        <v>20000</v>
      </c>
      <c r="G232" s="17">
        <v>0</v>
      </c>
      <c r="H232" s="17">
        <v>20000</v>
      </c>
      <c r="I232" s="17">
        <v>6825</v>
      </c>
      <c r="J232" s="17">
        <v>-13175</v>
      </c>
      <c r="K232" s="16">
        <f t="shared" si="9"/>
        <v>0.34125</v>
      </c>
      <c r="L232" s="15" t="s">
        <v>843</v>
      </c>
    </row>
    <row r="233" spans="1:12" x14ac:dyDescent="0.2">
      <c r="A233" s="18">
        <v>11</v>
      </c>
      <c r="B233" s="18">
        <v>6171</v>
      </c>
      <c r="C233" s="18">
        <v>5139</v>
      </c>
      <c r="D233" s="18">
        <v>51395</v>
      </c>
      <c r="E233" s="18"/>
      <c r="F233" s="17">
        <v>76000</v>
      </c>
      <c r="G233" s="17">
        <v>88300</v>
      </c>
      <c r="H233" s="17">
        <v>164300</v>
      </c>
      <c r="I233" s="17">
        <v>164294.39999999999</v>
      </c>
      <c r="J233" s="17">
        <v>-5.6</v>
      </c>
      <c r="K233" s="16">
        <f t="shared" si="9"/>
        <v>0.99996591600730367</v>
      </c>
      <c r="L233" s="15" t="s">
        <v>844</v>
      </c>
    </row>
    <row r="234" spans="1:12" x14ac:dyDescent="0.2">
      <c r="A234" s="18">
        <v>11</v>
      </c>
      <c r="B234" s="18">
        <v>6171</v>
      </c>
      <c r="C234" s="18">
        <v>5139</v>
      </c>
      <c r="D234" s="18">
        <v>51395</v>
      </c>
      <c r="E234" s="18">
        <v>13011</v>
      </c>
      <c r="F234" s="17">
        <v>0</v>
      </c>
      <c r="G234" s="17">
        <v>9400</v>
      </c>
      <c r="H234" s="17">
        <v>9400</v>
      </c>
      <c r="I234" s="17">
        <v>9390</v>
      </c>
      <c r="J234" s="17">
        <v>-10</v>
      </c>
      <c r="K234" s="16">
        <f t="shared" si="9"/>
        <v>0.99893617021276593</v>
      </c>
      <c r="L234" s="15" t="s">
        <v>840</v>
      </c>
    </row>
    <row r="235" spans="1:12" x14ac:dyDescent="0.2">
      <c r="A235" s="18">
        <v>11</v>
      </c>
      <c r="B235" s="18">
        <v>6171</v>
      </c>
      <c r="C235" s="18">
        <v>5139</v>
      </c>
      <c r="D235" s="18">
        <v>51395</v>
      </c>
      <c r="E235" s="18">
        <v>13015</v>
      </c>
      <c r="F235" s="17">
        <v>0</v>
      </c>
      <c r="G235" s="17">
        <v>600</v>
      </c>
      <c r="H235" s="17">
        <v>600</v>
      </c>
      <c r="I235" s="17">
        <v>589</v>
      </c>
      <c r="J235" s="17">
        <v>-11</v>
      </c>
      <c r="K235" s="16">
        <f t="shared" si="9"/>
        <v>0.98166666666666669</v>
      </c>
      <c r="L235" s="15" t="s">
        <v>841</v>
      </c>
    </row>
    <row r="236" spans="1:12" x14ac:dyDescent="0.2">
      <c r="A236" s="18">
        <v>11</v>
      </c>
      <c r="B236" s="18">
        <v>6171</v>
      </c>
      <c r="C236" s="18">
        <v>5151</v>
      </c>
      <c r="D236" s="18"/>
      <c r="E236" s="18"/>
      <c r="F236" s="17">
        <v>100000</v>
      </c>
      <c r="G236" s="17">
        <v>0</v>
      </c>
      <c r="H236" s="17">
        <v>100000</v>
      </c>
      <c r="I236" s="17">
        <v>63180.13</v>
      </c>
      <c r="J236" s="17">
        <v>-36819.870000000003</v>
      </c>
      <c r="K236" s="16">
        <f t="shared" si="9"/>
        <v>0.63180130000000001</v>
      </c>
      <c r="L236" s="15" t="s">
        <v>845</v>
      </c>
    </row>
    <row r="237" spans="1:12" x14ac:dyDescent="0.2">
      <c r="A237" s="18">
        <v>11</v>
      </c>
      <c r="B237" s="18">
        <v>6171</v>
      </c>
      <c r="C237" s="18">
        <v>5151</v>
      </c>
      <c r="D237" s="18"/>
      <c r="E237" s="18">
        <v>13011</v>
      </c>
      <c r="F237" s="17">
        <v>0</v>
      </c>
      <c r="G237" s="17">
        <v>5100</v>
      </c>
      <c r="H237" s="17">
        <v>5100</v>
      </c>
      <c r="I237" s="17">
        <v>5059.12</v>
      </c>
      <c r="J237" s="17">
        <v>-40.880000000000003</v>
      </c>
      <c r="K237" s="16">
        <f t="shared" si="9"/>
        <v>0.99198431372549023</v>
      </c>
      <c r="L237" s="15" t="s">
        <v>848</v>
      </c>
    </row>
    <row r="238" spans="1:12" x14ac:dyDescent="0.2">
      <c r="A238" s="18">
        <v>11</v>
      </c>
      <c r="B238" s="18">
        <v>6171</v>
      </c>
      <c r="C238" s="18">
        <v>5153</v>
      </c>
      <c r="D238" s="18"/>
      <c r="E238" s="18"/>
      <c r="F238" s="17">
        <v>668000</v>
      </c>
      <c r="G238" s="17">
        <v>-148700</v>
      </c>
      <c r="H238" s="17">
        <v>519300</v>
      </c>
      <c r="I238" s="17">
        <v>382602.76</v>
      </c>
      <c r="J238" s="17">
        <v>-136697.24</v>
      </c>
      <c r="K238" s="16">
        <f t="shared" si="9"/>
        <v>0.7367663393029078</v>
      </c>
      <c r="L238" s="15" t="s">
        <v>846</v>
      </c>
    </row>
    <row r="239" spans="1:12" x14ac:dyDescent="0.2">
      <c r="A239" s="18">
        <v>11</v>
      </c>
      <c r="B239" s="18">
        <v>6171</v>
      </c>
      <c r="C239" s="18">
        <v>5153</v>
      </c>
      <c r="D239" s="18"/>
      <c r="E239" s="18">
        <v>13011</v>
      </c>
      <c r="F239" s="17">
        <v>0</v>
      </c>
      <c r="G239" s="17">
        <v>30700</v>
      </c>
      <c r="H239" s="17">
        <v>30700</v>
      </c>
      <c r="I239" s="17">
        <v>30636.720000000001</v>
      </c>
      <c r="J239" s="17">
        <v>-63.28</v>
      </c>
      <c r="K239" s="16">
        <f t="shared" si="9"/>
        <v>0.99793876221498379</v>
      </c>
      <c r="L239" s="15" t="s">
        <v>847</v>
      </c>
    </row>
    <row r="240" spans="1:12" x14ac:dyDescent="0.2">
      <c r="A240" s="18">
        <v>11</v>
      </c>
      <c r="B240" s="18">
        <v>6171</v>
      </c>
      <c r="C240" s="18">
        <v>5154</v>
      </c>
      <c r="D240" s="18"/>
      <c r="E240" s="18"/>
      <c r="F240" s="17">
        <v>449000</v>
      </c>
      <c r="G240" s="17">
        <v>-210500</v>
      </c>
      <c r="H240" s="17">
        <v>238500</v>
      </c>
      <c r="I240" s="17">
        <v>238477.73</v>
      </c>
      <c r="J240" s="17">
        <v>-22.27</v>
      </c>
      <c r="K240" s="16">
        <f t="shared" si="9"/>
        <v>0.99990662473794556</v>
      </c>
      <c r="L240" s="15" t="s">
        <v>850</v>
      </c>
    </row>
    <row r="241" spans="1:12" x14ac:dyDescent="0.2">
      <c r="A241" s="18">
        <v>11</v>
      </c>
      <c r="B241" s="18">
        <v>6171</v>
      </c>
      <c r="C241" s="18">
        <v>5154</v>
      </c>
      <c r="D241" s="18"/>
      <c r="E241" s="18">
        <v>13011</v>
      </c>
      <c r="F241" s="17">
        <v>0</v>
      </c>
      <c r="G241" s="17">
        <v>19100</v>
      </c>
      <c r="H241" s="17">
        <v>19100</v>
      </c>
      <c r="I241" s="17">
        <v>19095.98</v>
      </c>
      <c r="J241" s="17">
        <v>-4.0199999999999996</v>
      </c>
      <c r="K241" s="16">
        <f t="shared" si="9"/>
        <v>0.99978952879581151</v>
      </c>
      <c r="L241" s="15" t="s">
        <v>849</v>
      </c>
    </row>
    <row r="242" spans="1:12" x14ac:dyDescent="0.2">
      <c r="A242" s="18">
        <v>11</v>
      </c>
      <c r="B242" s="18">
        <v>6171</v>
      </c>
      <c r="C242" s="18">
        <v>5156</v>
      </c>
      <c r="D242" s="18"/>
      <c r="E242" s="18"/>
      <c r="F242" s="17">
        <v>130000</v>
      </c>
      <c r="G242" s="17">
        <v>-70500</v>
      </c>
      <c r="H242" s="17">
        <v>59500</v>
      </c>
      <c r="I242" s="17">
        <v>59465.81</v>
      </c>
      <c r="J242" s="17">
        <v>-34.19</v>
      </c>
      <c r="K242" s="16">
        <f t="shared" si="9"/>
        <v>0.99942537815126042</v>
      </c>
      <c r="L242" s="15" t="s">
        <v>936</v>
      </c>
    </row>
    <row r="243" spans="1:12" x14ac:dyDescent="0.2">
      <c r="A243" s="18">
        <v>11</v>
      </c>
      <c r="B243" s="18">
        <v>6171</v>
      </c>
      <c r="C243" s="18">
        <v>5156</v>
      </c>
      <c r="D243" s="18"/>
      <c r="E243" s="18">
        <v>13011</v>
      </c>
      <c r="F243" s="17">
        <v>0</v>
      </c>
      <c r="G243" s="17">
        <v>12200</v>
      </c>
      <c r="H243" s="17">
        <v>12200</v>
      </c>
      <c r="I243" s="17">
        <v>12163</v>
      </c>
      <c r="J243" s="17">
        <v>-37</v>
      </c>
      <c r="K243" s="16">
        <f t="shared" si="9"/>
        <v>0.99696721311475411</v>
      </c>
      <c r="L243" s="15" t="s">
        <v>851</v>
      </c>
    </row>
    <row r="244" spans="1:12" x14ac:dyDescent="0.2">
      <c r="A244" s="18">
        <v>11</v>
      </c>
      <c r="B244" s="18">
        <v>6171</v>
      </c>
      <c r="C244" s="18">
        <v>5161</v>
      </c>
      <c r="D244" s="18"/>
      <c r="E244" s="18"/>
      <c r="F244" s="17">
        <v>350000</v>
      </c>
      <c r="G244" s="17">
        <v>-22900</v>
      </c>
      <c r="H244" s="17">
        <v>327100</v>
      </c>
      <c r="I244" s="17">
        <v>327053.90000000002</v>
      </c>
      <c r="J244" s="17">
        <v>-46.1</v>
      </c>
      <c r="K244" s="16">
        <f t="shared" si="9"/>
        <v>0.99985906450626727</v>
      </c>
      <c r="L244" s="15" t="s">
        <v>852</v>
      </c>
    </row>
    <row r="245" spans="1:12" x14ac:dyDescent="0.2">
      <c r="A245" s="18">
        <v>11</v>
      </c>
      <c r="B245" s="18">
        <v>6171</v>
      </c>
      <c r="C245" s="18">
        <v>5162</v>
      </c>
      <c r="D245" s="18"/>
      <c r="E245" s="18"/>
      <c r="F245" s="17">
        <v>255000</v>
      </c>
      <c r="G245" s="17">
        <v>-86700</v>
      </c>
      <c r="H245" s="17">
        <v>168300</v>
      </c>
      <c r="I245" s="17">
        <v>168245.77</v>
      </c>
      <c r="J245" s="17">
        <v>-54.23</v>
      </c>
      <c r="K245" s="16">
        <f t="shared" si="9"/>
        <v>0.99967777777777767</v>
      </c>
      <c r="L245" s="15" t="s">
        <v>853</v>
      </c>
    </row>
    <row r="246" spans="1:12" x14ac:dyDescent="0.2">
      <c r="A246" s="18">
        <v>11</v>
      </c>
      <c r="B246" s="18">
        <v>6171</v>
      </c>
      <c r="C246" s="18">
        <v>5162</v>
      </c>
      <c r="D246" s="18"/>
      <c r="E246" s="18">
        <v>13011</v>
      </c>
      <c r="F246" s="17">
        <v>0</v>
      </c>
      <c r="G246" s="17">
        <v>13500</v>
      </c>
      <c r="H246" s="17">
        <v>13500</v>
      </c>
      <c r="I246" s="17">
        <v>13472.19</v>
      </c>
      <c r="J246" s="17">
        <v>-27.81</v>
      </c>
      <c r="K246" s="16">
        <f t="shared" si="9"/>
        <v>0.99794000000000005</v>
      </c>
      <c r="L246" s="15" t="s">
        <v>854</v>
      </c>
    </row>
    <row r="247" spans="1:12" x14ac:dyDescent="0.2">
      <c r="A247" s="18">
        <v>11</v>
      </c>
      <c r="B247" s="18">
        <v>6171</v>
      </c>
      <c r="C247" s="18">
        <v>5163</v>
      </c>
      <c r="D247" s="18"/>
      <c r="E247" s="18"/>
      <c r="F247" s="17">
        <v>100000</v>
      </c>
      <c r="G247" s="17">
        <v>0</v>
      </c>
      <c r="H247" s="17">
        <v>100000</v>
      </c>
      <c r="I247" s="17">
        <v>99162.51</v>
      </c>
      <c r="J247" s="17">
        <v>-837.49</v>
      </c>
      <c r="K247" s="16">
        <f t="shared" si="9"/>
        <v>0.99162509999999993</v>
      </c>
      <c r="L247" s="15" t="s">
        <v>855</v>
      </c>
    </row>
    <row r="248" spans="1:12" x14ac:dyDescent="0.2">
      <c r="A248" s="18">
        <v>11</v>
      </c>
      <c r="B248" s="18">
        <v>6171</v>
      </c>
      <c r="C248" s="18">
        <v>5163</v>
      </c>
      <c r="D248" s="18">
        <v>51631</v>
      </c>
      <c r="E248" s="18"/>
      <c r="F248" s="17">
        <v>45000</v>
      </c>
      <c r="G248" s="17">
        <v>-34400</v>
      </c>
      <c r="H248" s="17">
        <v>10600</v>
      </c>
      <c r="I248" s="17">
        <v>10524</v>
      </c>
      <c r="J248" s="17">
        <v>-76</v>
      </c>
      <c r="K248" s="16">
        <f t="shared" si="9"/>
        <v>0.99283018867924533</v>
      </c>
      <c r="L248" s="15" t="s">
        <v>856</v>
      </c>
    </row>
    <row r="249" spans="1:12" x14ac:dyDescent="0.2">
      <c r="A249" s="18">
        <v>11</v>
      </c>
      <c r="B249" s="18">
        <v>6171</v>
      </c>
      <c r="C249" s="18">
        <v>5166</v>
      </c>
      <c r="D249" s="18"/>
      <c r="E249" s="18"/>
      <c r="F249" s="17">
        <v>360000</v>
      </c>
      <c r="G249" s="17">
        <v>71600</v>
      </c>
      <c r="H249" s="17">
        <v>431600</v>
      </c>
      <c r="I249" s="17">
        <v>431563.4</v>
      </c>
      <c r="J249" s="17">
        <v>-36.6</v>
      </c>
      <c r="K249" s="16">
        <f t="shared" si="9"/>
        <v>0.99991519925857275</v>
      </c>
      <c r="L249" s="15" t="s">
        <v>857</v>
      </c>
    </row>
    <row r="250" spans="1:12" x14ac:dyDescent="0.2">
      <c r="A250" s="18">
        <v>11</v>
      </c>
      <c r="B250" s="18">
        <v>6171</v>
      </c>
      <c r="C250" s="18">
        <v>5167</v>
      </c>
      <c r="D250" s="18">
        <v>51671</v>
      </c>
      <c r="E250" s="18"/>
      <c r="F250" s="17">
        <v>524000</v>
      </c>
      <c r="G250" s="17">
        <v>-208700</v>
      </c>
      <c r="H250" s="17">
        <v>315300</v>
      </c>
      <c r="I250" s="17">
        <v>315242</v>
      </c>
      <c r="J250" s="17">
        <v>-58</v>
      </c>
      <c r="K250" s="16">
        <f t="shared" si="9"/>
        <v>0.99981604820805581</v>
      </c>
      <c r="L250" s="15" t="s">
        <v>858</v>
      </c>
    </row>
    <row r="251" spans="1:12" x14ac:dyDescent="0.2">
      <c r="A251" s="18">
        <v>11</v>
      </c>
      <c r="B251" s="18">
        <v>6171</v>
      </c>
      <c r="C251" s="18">
        <v>5167</v>
      </c>
      <c r="D251" s="18">
        <v>51671</v>
      </c>
      <c r="E251" s="18">
        <v>13011</v>
      </c>
      <c r="F251" s="17">
        <v>0</v>
      </c>
      <c r="G251" s="17">
        <v>36100</v>
      </c>
      <c r="H251" s="17">
        <v>36100</v>
      </c>
      <c r="I251" s="17">
        <v>36020</v>
      </c>
      <c r="J251" s="17">
        <v>-80</v>
      </c>
      <c r="K251" s="16">
        <f t="shared" si="9"/>
        <v>0.99778393351800554</v>
      </c>
      <c r="L251" s="15" t="s">
        <v>859</v>
      </c>
    </row>
    <row r="252" spans="1:12" x14ac:dyDescent="0.2">
      <c r="A252" s="18">
        <v>11</v>
      </c>
      <c r="B252" s="18">
        <v>6171</v>
      </c>
      <c r="C252" s="18">
        <v>5167</v>
      </c>
      <c r="D252" s="18">
        <v>51672</v>
      </c>
      <c r="E252" s="18"/>
      <c r="F252" s="17">
        <v>120000</v>
      </c>
      <c r="G252" s="17">
        <v>600</v>
      </c>
      <c r="H252" s="17">
        <v>120600</v>
      </c>
      <c r="I252" s="17">
        <v>120537.28</v>
      </c>
      <c r="J252" s="17">
        <v>-62.72</v>
      </c>
      <c r="K252" s="16">
        <f t="shared" si="9"/>
        <v>0.99947993366500831</v>
      </c>
      <c r="L252" s="15" t="s">
        <v>860</v>
      </c>
    </row>
    <row r="253" spans="1:12" x14ac:dyDescent="0.2">
      <c r="A253" s="18">
        <v>11</v>
      </c>
      <c r="B253" s="18">
        <v>6171</v>
      </c>
      <c r="C253" s="18">
        <v>5168</v>
      </c>
      <c r="D253" s="18"/>
      <c r="E253" s="18"/>
      <c r="F253" s="17">
        <v>751000</v>
      </c>
      <c r="G253" s="17">
        <v>243200</v>
      </c>
      <c r="H253" s="17">
        <v>994200</v>
      </c>
      <c r="I253" s="17">
        <v>994154.94</v>
      </c>
      <c r="J253" s="17">
        <v>-45.06</v>
      </c>
      <c r="K253" s="16">
        <f t="shared" si="9"/>
        <v>0.99995467712733854</v>
      </c>
      <c r="L253" s="15" t="s">
        <v>861</v>
      </c>
    </row>
    <row r="254" spans="1:12" x14ac:dyDescent="0.2">
      <c r="A254" s="18">
        <v>11</v>
      </c>
      <c r="B254" s="18">
        <v>6171</v>
      </c>
      <c r="C254" s="18">
        <v>5169</v>
      </c>
      <c r="D254" s="18"/>
      <c r="E254" s="18">
        <v>13011</v>
      </c>
      <c r="F254" s="17">
        <v>0</v>
      </c>
      <c r="G254" s="17">
        <v>72200</v>
      </c>
      <c r="H254" s="17">
        <v>72200</v>
      </c>
      <c r="I254" s="17">
        <v>72176</v>
      </c>
      <c r="J254" s="17">
        <v>-24</v>
      </c>
      <c r="K254" s="16">
        <f t="shared" si="9"/>
        <v>0.99966759002770078</v>
      </c>
      <c r="L254" s="15" t="s">
        <v>862</v>
      </c>
    </row>
    <row r="255" spans="1:12" x14ac:dyDescent="0.2">
      <c r="A255" s="18">
        <v>11</v>
      </c>
      <c r="B255" s="18">
        <v>6171</v>
      </c>
      <c r="C255" s="18">
        <v>5169</v>
      </c>
      <c r="D255" s="18">
        <v>14009</v>
      </c>
      <c r="E255" s="18"/>
      <c r="F255" s="17">
        <v>204000</v>
      </c>
      <c r="G255" s="17">
        <v>0</v>
      </c>
      <c r="H255" s="17">
        <v>204000</v>
      </c>
      <c r="I255" s="17">
        <v>183071.37</v>
      </c>
      <c r="J255" s="17">
        <v>-20928.63</v>
      </c>
      <c r="K255" s="16">
        <f t="shared" ref="K255:K271" si="10">I255/H255</f>
        <v>0.8974086764705882</v>
      </c>
      <c r="L255" s="15" t="s">
        <v>937</v>
      </c>
    </row>
    <row r="256" spans="1:12" x14ac:dyDescent="0.2">
      <c r="A256" s="18">
        <v>11</v>
      </c>
      <c r="B256" s="18">
        <v>6171</v>
      </c>
      <c r="C256" s="18">
        <v>5169</v>
      </c>
      <c r="D256" s="18">
        <v>17871</v>
      </c>
      <c r="E256" s="18"/>
      <c r="F256" s="17">
        <v>200000</v>
      </c>
      <c r="G256" s="17">
        <v>0</v>
      </c>
      <c r="H256" s="17">
        <v>200000</v>
      </c>
      <c r="I256" s="17">
        <v>198976</v>
      </c>
      <c r="J256" s="17">
        <v>-1024</v>
      </c>
      <c r="K256" s="16">
        <f t="shared" si="10"/>
        <v>0.99487999999999999</v>
      </c>
      <c r="L256" s="15" t="s">
        <v>67</v>
      </c>
    </row>
    <row r="257" spans="1:12" x14ac:dyDescent="0.2">
      <c r="A257" s="18">
        <v>11</v>
      </c>
      <c r="B257" s="18">
        <v>6171</v>
      </c>
      <c r="C257" s="18">
        <v>5169</v>
      </c>
      <c r="D257" s="18">
        <v>51691</v>
      </c>
      <c r="E257" s="18"/>
      <c r="F257" s="17">
        <v>320000</v>
      </c>
      <c r="G257" s="17">
        <v>25800</v>
      </c>
      <c r="H257" s="17">
        <v>345800</v>
      </c>
      <c r="I257" s="17">
        <v>345778</v>
      </c>
      <c r="J257" s="17">
        <v>-22</v>
      </c>
      <c r="K257" s="16">
        <f t="shared" si="10"/>
        <v>0.99993637941006364</v>
      </c>
      <c r="L257" s="15" t="s">
        <v>863</v>
      </c>
    </row>
    <row r="258" spans="1:12" x14ac:dyDescent="0.2">
      <c r="A258" s="18">
        <v>11</v>
      </c>
      <c r="B258" s="18">
        <v>6171</v>
      </c>
      <c r="C258" s="18">
        <v>5169</v>
      </c>
      <c r="D258" s="18">
        <v>51692</v>
      </c>
      <c r="E258" s="18"/>
      <c r="F258" s="17">
        <v>350000</v>
      </c>
      <c r="G258" s="17">
        <v>-88600</v>
      </c>
      <c r="H258" s="17">
        <v>261400</v>
      </c>
      <c r="I258" s="17">
        <v>261326.34</v>
      </c>
      <c r="J258" s="17">
        <v>-73.66</v>
      </c>
      <c r="K258" s="16">
        <f t="shared" si="10"/>
        <v>0.99971820964039781</v>
      </c>
      <c r="L258" s="15" t="s">
        <v>864</v>
      </c>
    </row>
    <row r="259" spans="1:12" x14ac:dyDescent="0.2">
      <c r="A259" s="18">
        <v>11</v>
      </c>
      <c r="B259" s="18">
        <v>6171</v>
      </c>
      <c r="C259" s="18">
        <v>5169</v>
      </c>
      <c r="D259" s="18">
        <v>51693</v>
      </c>
      <c r="E259" s="18"/>
      <c r="F259" s="17">
        <v>353500</v>
      </c>
      <c r="G259" s="17">
        <v>115500</v>
      </c>
      <c r="H259" s="17">
        <v>469000</v>
      </c>
      <c r="I259" s="17">
        <v>468954.95</v>
      </c>
      <c r="J259" s="17">
        <v>-45.05</v>
      </c>
      <c r="K259" s="16">
        <f t="shared" si="10"/>
        <v>0.99990394456289977</v>
      </c>
      <c r="L259" s="15" t="s">
        <v>865</v>
      </c>
    </row>
    <row r="260" spans="1:12" x14ac:dyDescent="0.2">
      <c r="A260" s="18">
        <v>11</v>
      </c>
      <c r="B260" s="18">
        <v>6171</v>
      </c>
      <c r="C260" s="18">
        <v>5169</v>
      </c>
      <c r="D260" s="18">
        <v>51693</v>
      </c>
      <c r="E260" s="18">
        <v>13011</v>
      </c>
      <c r="F260" s="17">
        <v>0</v>
      </c>
      <c r="G260" s="17">
        <v>34800</v>
      </c>
      <c r="H260" s="17">
        <v>34800</v>
      </c>
      <c r="I260" s="17">
        <v>34727</v>
      </c>
      <c r="J260" s="17">
        <v>-73</v>
      </c>
      <c r="K260" s="16">
        <f t="shared" si="10"/>
        <v>0.99790229885057469</v>
      </c>
      <c r="L260" s="15" t="s">
        <v>866</v>
      </c>
    </row>
    <row r="261" spans="1:12" x14ac:dyDescent="0.2">
      <c r="A261" s="18">
        <v>11</v>
      </c>
      <c r="B261" s="18">
        <v>6171</v>
      </c>
      <c r="C261" s="18">
        <v>5169</v>
      </c>
      <c r="D261" s="18">
        <v>51694</v>
      </c>
      <c r="E261" s="18"/>
      <c r="F261" s="17">
        <v>405000</v>
      </c>
      <c r="G261" s="17">
        <v>38900</v>
      </c>
      <c r="H261" s="17">
        <v>443900</v>
      </c>
      <c r="I261" s="17">
        <v>430850.92</v>
      </c>
      <c r="J261" s="17">
        <v>-13049.08</v>
      </c>
      <c r="K261" s="16">
        <f t="shared" si="10"/>
        <v>0.97060355936021625</v>
      </c>
      <c r="L261" s="15" t="s">
        <v>867</v>
      </c>
    </row>
    <row r="262" spans="1:12" x14ac:dyDescent="0.2">
      <c r="A262" s="18">
        <v>11</v>
      </c>
      <c r="B262" s="18">
        <v>6171</v>
      </c>
      <c r="C262" s="18">
        <v>5169</v>
      </c>
      <c r="D262" s="18">
        <v>51695</v>
      </c>
      <c r="E262" s="18"/>
      <c r="F262" s="17">
        <v>20000</v>
      </c>
      <c r="G262" s="17">
        <v>0</v>
      </c>
      <c r="H262" s="17">
        <v>20000</v>
      </c>
      <c r="I262" s="17">
        <v>18989.79</v>
      </c>
      <c r="J262" s="17">
        <v>-1010.21</v>
      </c>
      <c r="K262" s="16">
        <f t="shared" si="10"/>
        <v>0.9494895000000001</v>
      </c>
      <c r="L262" s="15" t="s">
        <v>868</v>
      </c>
    </row>
    <row r="263" spans="1:12" x14ac:dyDescent="0.2">
      <c r="A263" s="18">
        <v>11</v>
      </c>
      <c r="B263" s="18">
        <v>6171</v>
      </c>
      <c r="C263" s="18">
        <v>5169</v>
      </c>
      <c r="D263" s="18">
        <v>130131</v>
      </c>
      <c r="E263" s="18">
        <v>13013</v>
      </c>
      <c r="F263" s="17">
        <v>0</v>
      </c>
      <c r="G263" s="17">
        <v>679200</v>
      </c>
      <c r="H263" s="17">
        <v>679200</v>
      </c>
      <c r="I263" s="17"/>
      <c r="J263" s="17">
        <v>-679200</v>
      </c>
      <c r="K263" s="16">
        <f t="shared" si="10"/>
        <v>0</v>
      </c>
      <c r="L263" s="15" t="s">
        <v>869</v>
      </c>
    </row>
    <row r="264" spans="1:12" x14ac:dyDescent="0.2">
      <c r="A264" s="18">
        <v>11</v>
      </c>
      <c r="B264" s="18">
        <v>6171</v>
      </c>
      <c r="C264" s="18">
        <v>5171</v>
      </c>
      <c r="D264" s="18">
        <v>51711</v>
      </c>
      <c r="E264" s="18"/>
      <c r="F264" s="17">
        <v>644000</v>
      </c>
      <c r="G264" s="17">
        <v>-224000</v>
      </c>
      <c r="H264" s="17">
        <v>420000</v>
      </c>
      <c r="I264" s="17">
        <v>419974.66</v>
      </c>
      <c r="J264" s="17">
        <v>-25.34</v>
      </c>
      <c r="K264" s="16">
        <f t="shared" si="10"/>
        <v>0.99993966666666656</v>
      </c>
      <c r="L264" s="15" t="s">
        <v>870</v>
      </c>
    </row>
    <row r="265" spans="1:12" x14ac:dyDescent="0.2">
      <c r="A265" s="18">
        <v>11</v>
      </c>
      <c r="B265" s="18">
        <v>6171</v>
      </c>
      <c r="C265" s="18">
        <v>5171</v>
      </c>
      <c r="D265" s="18">
        <v>51712</v>
      </c>
      <c r="E265" s="18"/>
      <c r="F265" s="17">
        <v>210000</v>
      </c>
      <c r="G265" s="17">
        <v>78300</v>
      </c>
      <c r="H265" s="17">
        <v>288300</v>
      </c>
      <c r="I265" s="17">
        <v>288220.09999999998</v>
      </c>
      <c r="J265" s="17">
        <v>-79.900000000000006</v>
      </c>
      <c r="K265" s="16">
        <f t="shared" si="10"/>
        <v>0.99972285813388828</v>
      </c>
      <c r="L265" s="15" t="s">
        <v>938</v>
      </c>
    </row>
    <row r="266" spans="1:12" x14ac:dyDescent="0.2">
      <c r="A266" s="18">
        <v>11</v>
      </c>
      <c r="B266" s="18">
        <v>6171</v>
      </c>
      <c r="C266" s="18">
        <v>5171</v>
      </c>
      <c r="D266" s="18">
        <v>51713</v>
      </c>
      <c r="E266" s="18"/>
      <c r="F266" s="17">
        <v>50000</v>
      </c>
      <c r="G266" s="17">
        <v>-34600</v>
      </c>
      <c r="H266" s="17">
        <v>15400</v>
      </c>
      <c r="I266" s="17">
        <v>15399.86</v>
      </c>
      <c r="J266" s="17">
        <v>-0.14000000000000001</v>
      </c>
      <c r="K266" s="16">
        <f t="shared" si="10"/>
        <v>0.99999090909090915</v>
      </c>
      <c r="L266" s="15" t="s">
        <v>871</v>
      </c>
    </row>
    <row r="267" spans="1:12" x14ac:dyDescent="0.2">
      <c r="A267" s="18">
        <v>11</v>
      </c>
      <c r="B267" s="18">
        <v>6171</v>
      </c>
      <c r="C267" s="18">
        <v>5171</v>
      </c>
      <c r="D267" s="18">
        <v>51713</v>
      </c>
      <c r="E267" s="18">
        <v>13011</v>
      </c>
      <c r="F267" s="17">
        <v>0</v>
      </c>
      <c r="G267" s="17">
        <v>1300</v>
      </c>
      <c r="H267" s="17">
        <v>1300</v>
      </c>
      <c r="I267" s="17">
        <v>1233.1400000000001</v>
      </c>
      <c r="J267" s="17">
        <v>-66.86</v>
      </c>
      <c r="K267" s="16">
        <f t="shared" si="10"/>
        <v>0.94856923076923083</v>
      </c>
      <c r="L267" s="15" t="s">
        <v>872</v>
      </c>
    </row>
    <row r="268" spans="1:12" x14ac:dyDescent="0.2">
      <c r="A268" s="18">
        <v>11</v>
      </c>
      <c r="B268" s="18">
        <v>6171</v>
      </c>
      <c r="C268" s="18">
        <v>5173</v>
      </c>
      <c r="D268" s="18"/>
      <c r="E268" s="18"/>
      <c r="F268" s="17">
        <v>75000</v>
      </c>
      <c r="G268" s="17">
        <v>0</v>
      </c>
      <c r="H268" s="17">
        <v>75000</v>
      </c>
      <c r="I268" s="17">
        <v>74799</v>
      </c>
      <c r="J268" s="17">
        <v>-201</v>
      </c>
      <c r="K268" s="16">
        <f t="shared" si="10"/>
        <v>0.99731999999999998</v>
      </c>
      <c r="L268" s="15" t="s">
        <v>873</v>
      </c>
    </row>
    <row r="269" spans="1:12" x14ac:dyDescent="0.2">
      <c r="A269" s="18">
        <v>11</v>
      </c>
      <c r="B269" s="18">
        <v>6171</v>
      </c>
      <c r="C269" s="18">
        <v>5173</v>
      </c>
      <c r="D269" s="18"/>
      <c r="E269" s="18">
        <v>13011</v>
      </c>
      <c r="F269" s="17">
        <v>0</v>
      </c>
      <c r="G269" s="17">
        <v>6800</v>
      </c>
      <c r="H269" s="17">
        <v>6800</v>
      </c>
      <c r="I269" s="17">
        <v>6766</v>
      </c>
      <c r="J269" s="17">
        <v>-34</v>
      </c>
      <c r="K269" s="16">
        <f t="shared" si="10"/>
        <v>0.995</v>
      </c>
      <c r="L269" s="15" t="s">
        <v>939</v>
      </c>
    </row>
    <row r="270" spans="1:12" x14ac:dyDescent="0.2">
      <c r="A270" s="18">
        <v>11</v>
      </c>
      <c r="B270" s="18">
        <v>6171</v>
      </c>
      <c r="C270" s="18">
        <v>5175</v>
      </c>
      <c r="D270" s="18"/>
      <c r="E270" s="18"/>
      <c r="F270" s="17">
        <v>10000</v>
      </c>
      <c r="G270" s="17">
        <v>2400</v>
      </c>
      <c r="H270" s="17">
        <v>12400</v>
      </c>
      <c r="I270" s="17">
        <v>12356</v>
      </c>
      <c r="J270" s="17">
        <v>-44</v>
      </c>
      <c r="K270" s="16">
        <f t="shared" si="10"/>
        <v>0.99645161290322581</v>
      </c>
      <c r="L270" s="15" t="s">
        <v>874</v>
      </c>
    </row>
    <row r="271" spans="1:12" x14ac:dyDescent="0.2">
      <c r="A271" s="18">
        <v>11</v>
      </c>
      <c r="B271" s="18">
        <v>6171</v>
      </c>
      <c r="C271" s="18">
        <v>5175</v>
      </c>
      <c r="D271" s="18"/>
      <c r="E271" s="18">
        <v>13011</v>
      </c>
      <c r="F271" s="17">
        <v>0</v>
      </c>
      <c r="G271" s="17">
        <v>200</v>
      </c>
      <c r="H271" s="17">
        <v>200</v>
      </c>
      <c r="I271" s="17"/>
      <c r="J271" s="17">
        <v>-200</v>
      </c>
      <c r="K271" s="16">
        <f t="shared" si="10"/>
        <v>0</v>
      </c>
      <c r="L271" s="15" t="s">
        <v>875</v>
      </c>
    </row>
    <row r="272" spans="1:12" x14ac:dyDescent="0.2">
      <c r="A272" s="18">
        <v>11</v>
      </c>
      <c r="B272" s="18">
        <v>6171</v>
      </c>
      <c r="C272" s="18">
        <v>5194</v>
      </c>
      <c r="D272" s="18"/>
      <c r="E272" s="18"/>
      <c r="F272" s="17">
        <v>3000</v>
      </c>
      <c r="G272" s="17">
        <v>0</v>
      </c>
      <c r="H272" s="17">
        <v>3000</v>
      </c>
      <c r="I272" s="17">
        <v>2015</v>
      </c>
      <c r="J272" s="17">
        <v>-985</v>
      </c>
      <c r="K272" s="16">
        <f t="shared" ref="K272:K290" si="11">I272/H272</f>
        <v>0.67166666666666663</v>
      </c>
      <c r="L272" s="15" t="s">
        <v>876</v>
      </c>
    </row>
    <row r="273" spans="1:12" x14ac:dyDescent="0.2">
      <c r="A273" s="18">
        <v>11</v>
      </c>
      <c r="B273" s="18">
        <v>6171</v>
      </c>
      <c r="C273" s="18">
        <v>5194</v>
      </c>
      <c r="D273" s="18"/>
      <c r="E273" s="18">
        <v>13011</v>
      </c>
      <c r="F273" s="17">
        <v>0</v>
      </c>
      <c r="G273" s="17">
        <v>100</v>
      </c>
      <c r="H273" s="17">
        <v>100</v>
      </c>
      <c r="I273" s="17">
        <v>25</v>
      </c>
      <c r="J273" s="17">
        <v>-75</v>
      </c>
      <c r="K273" s="16">
        <f t="shared" si="11"/>
        <v>0.25</v>
      </c>
      <c r="L273" s="15" t="s">
        <v>877</v>
      </c>
    </row>
    <row r="274" spans="1:12" x14ac:dyDescent="0.2">
      <c r="A274" s="18">
        <v>11</v>
      </c>
      <c r="B274" s="18">
        <v>6171</v>
      </c>
      <c r="C274" s="18">
        <v>5362</v>
      </c>
      <c r="D274" s="18"/>
      <c r="E274" s="18"/>
      <c r="F274" s="17">
        <v>30000</v>
      </c>
      <c r="G274" s="17">
        <v>0</v>
      </c>
      <c r="H274" s="17">
        <v>30000</v>
      </c>
      <c r="I274" s="17">
        <v>18200</v>
      </c>
      <c r="J274" s="17">
        <v>-11800</v>
      </c>
      <c r="K274" s="16">
        <f t="shared" si="11"/>
        <v>0.60666666666666669</v>
      </c>
      <c r="L274" s="15" t="s">
        <v>878</v>
      </c>
    </row>
    <row r="275" spans="1:12" x14ac:dyDescent="0.2">
      <c r="A275" s="18">
        <v>11</v>
      </c>
      <c r="B275" s="18">
        <v>6171</v>
      </c>
      <c r="C275" s="18">
        <v>5363</v>
      </c>
      <c r="D275" s="18"/>
      <c r="E275" s="18"/>
      <c r="F275" s="17">
        <v>0</v>
      </c>
      <c r="G275" s="17">
        <v>153000</v>
      </c>
      <c r="H275" s="17">
        <v>153000</v>
      </c>
      <c r="I275" s="17">
        <v>152650</v>
      </c>
      <c r="J275" s="17">
        <v>-350</v>
      </c>
      <c r="K275" s="16">
        <f t="shared" si="11"/>
        <v>0.9977124183006536</v>
      </c>
      <c r="L275" s="15" t="s">
        <v>879</v>
      </c>
    </row>
    <row r="276" spans="1:12" x14ac:dyDescent="0.2">
      <c r="A276" s="18">
        <v>11</v>
      </c>
      <c r="B276" s="18">
        <v>6171</v>
      </c>
      <c r="C276" s="18">
        <v>5424</v>
      </c>
      <c r="D276" s="18"/>
      <c r="E276" s="18"/>
      <c r="F276" s="17">
        <v>0</v>
      </c>
      <c r="G276" s="17">
        <v>111000</v>
      </c>
      <c r="H276" s="17">
        <v>111000</v>
      </c>
      <c r="I276" s="17">
        <v>102861</v>
      </c>
      <c r="J276" s="17">
        <v>-8139</v>
      </c>
      <c r="K276" s="16">
        <f t="shared" si="11"/>
        <v>0.92667567567567566</v>
      </c>
      <c r="L276" s="15" t="s">
        <v>880</v>
      </c>
    </row>
    <row r="277" spans="1:12" x14ac:dyDescent="0.2">
      <c r="A277" s="18">
        <v>11</v>
      </c>
      <c r="B277" s="18">
        <v>6171</v>
      </c>
      <c r="C277" s="18">
        <v>5424</v>
      </c>
      <c r="D277" s="18"/>
      <c r="E277" s="18">
        <v>13011</v>
      </c>
      <c r="F277" s="17">
        <v>0</v>
      </c>
      <c r="G277" s="17">
        <v>10200</v>
      </c>
      <c r="H277" s="17">
        <v>10200</v>
      </c>
      <c r="I277" s="17">
        <v>10182</v>
      </c>
      <c r="J277" s="17">
        <v>-18</v>
      </c>
      <c r="K277" s="16">
        <f t="shared" si="11"/>
        <v>0.99823529411764711</v>
      </c>
      <c r="L277" s="15" t="s">
        <v>881</v>
      </c>
    </row>
    <row r="278" spans="1:12" x14ac:dyDescent="0.2">
      <c r="A278" s="18">
        <v>11</v>
      </c>
      <c r="B278" s="18">
        <v>6171</v>
      </c>
      <c r="C278" s="18">
        <v>5424</v>
      </c>
      <c r="D278" s="18"/>
      <c r="E278" s="18">
        <v>13015</v>
      </c>
      <c r="F278" s="17">
        <v>0</v>
      </c>
      <c r="G278" s="17">
        <v>4000</v>
      </c>
      <c r="H278" s="17">
        <v>4000</v>
      </c>
      <c r="I278" s="17">
        <v>3909</v>
      </c>
      <c r="J278" s="17">
        <v>-91</v>
      </c>
      <c r="K278" s="16">
        <f t="shared" si="11"/>
        <v>0.97724999999999995</v>
      </c>
      <c r="L278" s="15" t="s">
        <v>882</v>
      </c>
    </row>
    <row r="279" spans="1:12" x14ac:dyDescent="0.2">
      <c r="A279" s="18">
        <v>11</v>
      </c>
      <c r="B279" s="18">
        <v>6171</v>
      </c>
      <c r="C279" s="18">
        <v>5499</v>
      </c>
      <c r="D279" s="18"/>
      <c r="E279" s="18"/>
      <c r="F279" s="17">
        <v>0</v>
      </c>
      <c r="G279" s="17">
        <v>391300</v>
      </c>
      <c r="H279" s="17">
        <v>391300</v>
      </c>
      <c r="I279" s="17">
        <v>391295</v>
      </c>
      <c r="J279" s="17">
        <v>-5</v>
      </c>
      <c r="K279" s="16">
        <f t="shared" si="11"/>
        <v>0.99998722208024537</v>
      </c>
      <c r="L279" s="15" t="s">
        <v>883</v>
      </c>
    </row>
    <row r="280" spans="1:12" x14ac:dyDescent="0.2">
      <c r="A280" s="18">
        <v>11</v>
      </c>
      <c r="B280" s="18">
        <v>6171</v>
      </c>
      <c r="C280" s="18">
        <v>5901</v>
      </c>
      <c r="D280" s="18"/>
      <c r="E280" s="18">
        <v>13011</v>
      </c>
      <c r="F280" s="17">
        <v>0</v>
      </c>
      <c r="G280" s="17">
        <v>326000</v>
      </c>
      <c r="H280" s="17">
        <v>326000</v>
      </c>
      <c r="I280" s="17"/>
      <c r="J280" s="17">
        <v>-326000</v>
      </c>
      <c r="K280" s="16">
        <f t="shared" si="11"/>
        <v>0</v>
      </c>
      <c r="L280" s="15" t="s">
        <v>884</v>
      </c>
    </row>
    <row r="281" spans="1:12" x14ac:dyDescent="0.2">
      <c r="A281" s="18">
        <v>11</v>
      </c>
      <c r="B281" s="18">
        <v>6171</v>
      </c>
      <c r="C281" s="18">
        <v>5901</v>
      </c>
      <c r="D281" s="18"/>
      <c r="E281" s="18">
        <v>13015</v>
      </c>
      <c r="F281" s="17">
        <v>0</v>
      </c>
      <c r="G281" s="17">
        <v>32200</v>
      </c>
      <c r="H281" s="17">
        <v>32200</v>
      </c>
      <c r="I281" s="17"/>
      <c r="J281" s="17">
        <v>-32200</v>
      </c>
      <c r="K281" s="16">
        <f t="shared" si="11"/>
        <v>0</v>
      </c>
      <c r="L281" s="15" t="s">
        <v>885</v>
      </c>
    </row>
    <row r="282" spans="1:12" x14ac:dyDescent="0.2">
      <c r="A282" s="18">
        <v>11</v>
      </c>
      <c r="B282" s="18">
        <v>6171</v>
      </c>
      <c r="C282" s="18">
        <v>5901</v>
      </c>
      <c r="D282" s="18">
        <v>1010</v>
      </c>
      <c r="E282" s="18"/>
      <c r="F282" s="17">
        <v>350000</v>
      </c>
      <c r="G282" s="17">
        <v>0</v>
      </c>
      <c r="H282" s="17">
        <v>350000</v>
      </c>
      <c r="I282" s="17"/>
      <c r="J282" s="17">
        <v>-350000</v>
      </c>
      <c r="K282" s="16">
        <f t="shared" si="11"/>
        <v>0</v>
      </c>
      <c r="L282" s="15" t="s">
        <v>887</v>
      </c>
    </row>
    <row r="283" spans="1:12" x14ac:dyDescent="0.2">
      <c r="A283" s="18">
        <v>11</v>
      </c>
      <c r="B283" s="18">
        <v>6402</v>
      </c>
      <c r="C283" s="18">
        <v>5366</v>
      </c>
      <c r="D283" s="18"/>
      <c r="E283" s="18">
        <v>13011</v>
      </c>
      <c r="F283" s="17">
        <v>0</v>
      </c>
      <c r="G283" s="17">
        <v>156200</v>
      </c>
      <c r="H283" s="17">
        <v>156200</v>
      </c>
      <c r="I283" s="17"/>
      <c r="J283" s="17">
        <v>-156200</v>
      </c>
      <c r="K283" s="16">
        <f t="shared" si="11"/>
        <v>0</v>
      </c>
      <c r="L283" s="15" t="s">
        <v>886</v>
      </c>
    </row>
    <row r="284" spans="1:12" x14ac:dyDescent="0.2">
      <c r="A284" s="14" t="s">
        <v>319</v>
      </c>
      <c r="B284" s="14"/>
      <c r="C284" s="14"/>
      <c r="D284" s="14"/>
      <c r="E284" s="14"/>
      <c r="F284" s="13">
        <f>SUM(F208:F283)</f>
        <v>30764000</v>
      </c>
      <c r="G284" s="13">
        <f>SUM(G208:G283)</f>
        <v>3878700</v>
      </c>
      <c r="H284" s="13">
        <f>SUM(H208:H283)</f>
        <v>34642700</v>
      </c>
      <c r="I284" s="13">
        <f>SUM(I208:I283)</f>
        <v>30834139.820000004</v>
      </c>
      <c r="J284" s="13">
        <f>SUM(J208:J283)</f>
        <v>-3808560.18</v>
      </c>
      <c r="K284" s="12">
        <f t="shared" si="11"/>
        <v>0.89006168168185518</v>
      </c>
      <c r="L284" s="11"/>
    </row>
    <row r="285" spans="1:12" x14ac:dyDescent="0.2">
      <c r="A285" s="18">
        <v>11</v>
      </c>
      <c r="B285" s="18">
        <v>6171</v>
      </c>
      <c r="C285" s="18">
        <v>6122</v>
      </c>
      <c r="D285" s="18"/>
      <c r="E285" s="18"/>
      <c r="F285" s="17">
        <v>0</v>
      </c>
      <c r="G285" s="17">
        <v>1900000</v>
      </c>
      <c r="H285" s="17">
        <v>1900000</v>
      </c>
      <c r="I285" s="17">
        <v>1807944</v>
      </c>
      <c r="J285" s="17">
        <v>-92056</v>
      </c>
      <c r="K285" s="16">
        <f t="shared" si="11"/>
        <v>0.9515494736842105</v>
      </c>
      <c r="L285" s="15" t="s">
        <v>907</v>
      </c>
    </row>
    <row r="286" spans="1:12" x14ac:dyDescent="0.2">
      <c r="A286" s="14" t="s">
        <v>319</v>
      </c>
      <c r="B286" s="14"/>
      <c r="C286" s="14"/>
      <c r="D286" s="14"/>
      <c r="E286" s="14"/>
      <c r="F286" s="13">
        <f>SUM(F285)</f>
        <v>0</v>
      </c>
      <c r="G286" s="13">
        <f>SUM(G285)</f>
        <v>1900000</v>
      </c>
      <c r="H286" s="13">
        <f>SUM(H285)</f>
        <v>1900000</v>
      </c>
      <c r="I286" s="13">
        <f>SUM(I285)</f>
        <v>1807944</v>
      </c>
      <c r="J286" s="13">
        <f>SUM(J285)</f>
        <v>-92056</v>
      </c>
      <c r="K286" s="12">
        <f t="shared" si="11"/>
        <v>0.9515494736842105</v>
      </c>
      <c r="L286" s="11"/>
    </row>
    <row r="287" spans="1:12" x14ac:dyDescent="0.2">
      <c r="A287" s="10" t="s">
        <v>65</v>
      </c>
      <c r="B287" s="10"/>
      <c r="C287" s="10"/>
      <c r="D287" s="10"/>
      <c r="E287" s="10"/>
      <c r="F287" s="9">
        <f>SUM(F286,F284)</f>
        <v>30764000</v>
      </c>
      <c r="G287" s="9">
        <f>SUM(G286,G284)</f>
        <v>5778700</v>
      </c>
      <c r="H287" s="9">
        <f>SUM(H286,H284)</f>
        <v>36542700</v>
      </c>
      <c r="I287" s="9">
        <f>SUM(I286,I284)</f>
        <v>32642083.820000004</v>
      </c>
      <c r="J287" s="9">
        <f>SUM(J286,J284)</f>
        <v>-3900616.18</v>
      </c>
      <c r="K287" s="8">
        <f t="shared" si="11"/>
        <v>0.89325867601463504</v>
      </c>
      <c r="L287" s="7"/>
    </row>
    <row r="288" spans="1:12" x14ac:dyDescent="0.2">
      <c r="A288" s="18">
        <v>13</v>
      </c>
      <c r="B288" s="18">
        <v>6112</v>
      </c>
      <c r="C288" s="18">
        <v>5023</v>
      </c>
      <c r="D288" s="18"/>
      <c r="E288" s="18"/>
      <c r="F288" s="17">
        <v>1600000</v>
      </c>
      <c r="G288" s="17">
        <v>0</v>
      </c>
      <c r="H288" s="17">
        <v>1600000</v>
      </c>
      <c r="I288" s="17">
        <v>1563577</v>
      </c>
      <c r="J288" s="17">
        <v>-36423</v>
      </c>
      <c r="K288" s="16">
        <f t="shared" si="11"/>
        <v>0.97723562500000005</v>
      </c>
      <c r="L288" s="15" t="s">
        <v>888</v>
      </c>
    </row>
    <row r="289" spans="1:12" x14ac:dyDescent="0.2">
      <c r="A289" s="18">
        <v>13</v>
      </c>
      <c r="B289" s="18">
        <v>6112</v>
      </c>
      <c r="C289" s="18">
        <v>5031</v>
      </c>
      <c r="D289" s="18"/>
      <c r="E289" s="18"/>
      <c r="F289" s="17">
        <v>470000</v>
      </c>
      <c r="G289" s="17">
        <v>0</v>
      </c>
      <c r="H289" s="17">
        <v>470000</v>
      </c>
      <c r="I289" s="17">
        <v>268383</v>
      </c>
      <c r="J289" s="17">
        <v>-201617</v>
      </c>
      <c r="K289" s="16">
        <f t="shared" si="11"/>
        <v>0.5710276595744681</v>
      </c>
      <c r="L289" s="15" t="s">
        <v>889</v>
      </c>
    </row>
    <row r="290" spans="1:12" x14ac:dyDescent="0.2">
      <c r="A290" s="18">
        <v>13</v>
      </c>
      <c r="B290" s="18">
        <v>6112</v>
      </c>
      <c r="C290" s="18">
        <v>5032</v>
      </c>
      <c r="D290" s="18"/>
      <c r="E290" s="18"/>
      <c r="F290" s="17">
        <v>188000</v>
      </c>
      <c r="G290" s="17">
        <v>0</v>
      </c>
      <c r="H290" s="17">
        <v>188000</v>
      </c>
      <c r="I290" s="17">
        <v>142569</v>
      </c>
      <c r="J290" s="17">
        <v>-45431</v>
      </c>
      <c r="K290" s="16">
        <f t="shared" si="11"/>
        <v>0.75834574468085103</v>
      </c>
      <c r="L290" s="15" t="s">
        <v>890</v>
      </c>
    </row>
    <row r="291" spans="1:12" x14ac:dyDescent="0.2">
      <c r="A291" s="18">
        <v>13</v>
      </c>
      <c r="B291" s="18">
        <v>6112</v>
      </c>
      <c r="C291" s="18">
        <v>5038</v>
      </c>
      <c r="D291" s="18"/>
      <c r="E291" s="18"/>
      <c r="F291" s="17">
        <v>10000</v>
      </c>
      <c r="G291" s="17">
        <v>-10000</v>
      </c>
      <c r="H291" s="17">
        <v>0</v>
      </c>
      <c r="I291" s="17"/>
      <c r="J291" s="17">
        <v>0</v>
      </c>
      <c r="K291" s="20" t="s">
        <v>241</v>
      </c>
      <c r="L291" s="15" t="s">
        <v>891</v>
      </c>
    </row>
    <row r="292" spans="1:12" x14ac:dyDescent="0.2">
      <c r="A292" s="18">
        <v>13</v>
      </c>
      <c r="B292" s="18">
        <v>6112</v>
      </c>
      <c r="C292" s="18">
        <v>5139</v>
      </c>
      <c r="D292" s="18"/>
      <c r="E292" s="18"/>
      <c r="F292" s="17">
        <v>0</v>
      </c>
      <c r="G292" s="17">
        <v>100</v>
      </c>
      <c r="H292" s="17">
        <v>100</v>
      </c>
      <c r="I292" s="17">
        <v>100</v>
      </c>
      <c r="J292" s="17">
        <v>0</v>
      </c>
      <c r="K292" s="16">
        <f t="shared" ref="K292:K297" si="12">I292/H292</f>
        <v>1</v>
      </c>
      <c r="L292" s="15" t="s">
        <v>892</v>
      </c>
    </row>
    <row r="293" spans="1:12" x14ac:dyDescent="0.2">
      <c r="A293" s="18">
        <v>13</v>
      </c>
      <c r="B293" s="18">
        <v>6112</v>
      </c>
      <c r="C293" s="18">
        <v>5167</v>
      </c>
      <c r="D293" s="18"/>
      <c r="E293" s="18"/>
      <c r="F293" s="17">
        <v>70000</v>
      </c>
      <c r="G293" s="17">
        <v>-34700</v>
      </c>
      <c r="H293" s="17">
        <v>35300</v>
      </c>
      <c r="I293" s="17">
        <v>2450</v>
      </c>
      <c r="J293" s="17">
        <v>-32850</v>
      </c>
      <c r="K293" s="16">
        <f t="shared" si="12"/>
        <v>6.9405099150141647E-2</v>
      </c>
      <c r="L293" s="15" t="s">
        <v>893</v>
      </c>
    </row>
    <row r="294" spans="1:12" x14ac:dyDescent="0.2">
      <c r="A294" s="18">
        <v>13</v>
      </c>
      <c r="B294" s="18">
        <v>6112</v>
      </c>
      <c r="C294" s="18">
        <v>5173</v>
      </c>
      <c r="D294" s="18"/>
      <c r="E294" s="18"/>
      <c r="F294" s="17">
        <v>10000</v>
      </c>
      <c r="G294" s="17">
        <v>22000</v>
      </c>
      <c r="H294" s="17">
        <v>32000</v>
      </c>
      <c r="I294" s="17">
        <v>31121.26</v>
      </c>
      <c r="J294" s="17">
        <v>-878.74</v>
      </c>
      <c r="K294" s="16">
        <f t="shared" si="12"/>
        <v>0.97253937499999998</v>
      </c>
      <c r="L294" s="15" t="s">
        <v>894</v>
      </c>
    </row>
    <row r="295" spans="1:12" x14ac:dyDescent="0.2">
      <c r="A295" s="18">
        <v>13</v>
      </c>
      <c r="B295" s="18">
        <v>6112</v>
      </c>
      <c r="C295" s="18">
        <v>5175</v>
      </c>
      <c r="D295" s="18"/>
      <c r="E295" s="18"/>
      <c r="F295" s="17">
        <v>37000</v>
      </c>
      <c r="G295" s="17">
        <v>0</v>
      </c>
      <c r="H295" s="17">
        <v>37000</v>
      </c>
      <c r="I295" s="17">
        <v>35440</v>
      </c>
      <c r="J295" s="17">
        <v>-1560</v>
      </c>
      <c r="K295" s="16">
        <f t="shared" si="12"/>
        <v>0.95783783783783782</v>
      </c>
      <c r="L295" s="15" t="s">
        <v>895</v>
      </c>
    </row>
    <row r="296" spans="1:12" x14ac:dyDescent="0.2">
      <c r="A296" s="18">
        <v>13</v>
      </c>
      <c r="B296" s="18">
        <v>6112</v>
      </c>
      <c r="C296" s="18">
        <v>5179</v>
      </c>
      <c r="D296" s="18"/>
      <c r="E296" s="18"/>
      <c r="F296" s="17">
        <v>0</v>
      </c>
      <c r="G296" s="17">
        <v>20800</v>
      </c>
      <c r="H296" s="17">
        <v>20800</v>
      </c>
      <c r="I296" s="17">
        <v>20750</v>
      </c>
      <c r="J296" s="17">
        <v>-50</v>
      </c>
      <c r="K296" s="16">
        <f t="shared" si="12"/>
        <v>0.99759615384615385</v>
      </c>
      <c r="L296" s="15" t="s">
        <v>896</v>
      </c>
    </row>
    <row r="297" spans="1:12" x14ac:dyDescent="0.2">
      <c r="A297" s="18">
        <v>13</v>
      </c>
      <c r="B297" s="18">
        <v>6112</v>
      </c>
      <c r="C297" s="18">
        <v>5194</v>
      </c>
      <c r="D297" s="18"/>
      <c r="E297" s="18"/>
      <c r="F297" s="17">
        <v>0</v>
      </c>
      <c r="G297" s="17">
        <v>131800</v>
      </c>
      <c r="H297" s="17">
        <v>131800</v>
      </c>
      <c r="I297" s="17">
        <v>131714</v>
      </c>
      <c r="J297" s="17">
        <v>-86</v>
      </c>
      <c r="K297" s="16">
        <f t="shared" si="12"/>
        <v>0.99934749620637331</v>
      </c>
      <c r="L297" s="15" t="s">
        <v>897</v>
      </c>
    </row>
    <row r="298" spans="1:12" x14ac:dyDescent="0.2">
      <c r="A298" s="18">
        <v>13</v>
      </c>
      <c r="B298" s="18">
        <v>6171</v>
      </c>
      <c r="C298" s="18">
        <v>5194</v>
      </c>
      <c r="D298" s="18"/>
      <c r="E298" s="18"/>
      <c r="F298" s="17">
        <v>30000</v>
      </c>
      <c r="G298" s="17">
        <v>-30000</v>
      </c>
      <c r="H298" s="17">
        <v>0</v>
      </c>
      <c r="I298" s="17"/>
      <c r="J298" s="17">
        <v>0</v>
      </c>
      <c r="K298" s="20" t="s">
        <v>241</v>
      </c>
      <c r="L298" s="15" t="s">
        <v>898</v>
      </c>
    </row>
    <row r="299" spans="1:12" x14ac:dyDescent="0.2">
      <c r="A299" s="14" t="s">
        <v>318</v>
      </c>
      <c r="B299" s="14"/>
      <c r="C299" s="14"/>
      <c r="D299" s="14"/>
      <c r="E299" s="14"/>
      <c r="F299" s="13">
        <f>SUM(F288:F298)</f>
        <v>2415000</v>
      </c>
      <c r="G299" s="13">
        <f>SUM(G288:G298)</f>
        <v>100000</v>
      </c>
      <c r="H299" s="13">
        <f>SUM(H288:H298)</f>
        <v>2515000</v>
      </c>
      <c r="I299" s="13">
        <f>SUM(I288:I298)</f>
        <v>2196104.2599999998</v>
      </c>
      <c r="J299" s="13">
        <f>SUM(J288:J298)</f>
        <v>-318895.74</v>
      </c>
      <c r="K299" s="12">
        <f t="shared" ref="K299:K323" si="13">I299/H299</f>
        <v>0.87320248906560627</v>
      </c>
      <c r="L299" s="11"/>
    </row>
    <row r="300" spans="1:12" x14ac:dyDescent="0.2">
      <c r="A300" s="10" t="s">
        <v>64</v>
      </c>
      <c r="B300" s="10"/>
      <c r="C300" s="10"/>
      <c r="D300" s="10"/>
      <c r="E300" s="10"/>
      <c r="F300" s="9">
        <f>SUM(F299)</f>
        <v>2415000</v>
      </c>
      <c r="G300" s="9">
        <f>SUM(G299)</f>
        <v>100000</v>
      </c>
      <c r="H300" s="9">
        <f>SUM(H299)</f>
        <v>2515000</v>
      </c>
      <c r="I300" s="9">
        <f>SUM(I299)</f>
        <v>2196104.2599999998</v>
      </c>
      <c r="J300" s="9">
        <f>SUM(J299)</f>
        <v>-318895.74</v>
      </c>
      <c r="K300" s="8">
        <f t="shared" si="13"/>
        <v>0.87320248906560627</v>
      </c>
      <c r="L300" s="7"/>
    </row>
    <row r="301" spans="1:12" x14ac:dyDescent="0.2">
      <c r="A301" s="18">
        <v>14</v>
      </c>
      <c r="B301" s="18">
        <v>3299</v>
      </c>
      <c r="C301" s="18">
        <v>5011</v>
      </c>
      <c r="D301" s="18"/>
      <c r="E301" s="18">
        <v>33063</v>
      </c>
      <c r="F301" s="17">
        <v>0</v>
      </c>
      <c r="G301" s="17">
        <v>340000</v>
      </c>
      <c r="H301" s="17">
        <v>340000</v>
      </c>
      <c r="I301" s="17">
        <v>339968</v>
      </c>
      <c r="J301" s="17">
        <v>-32</v>
      </c>
      <c r="K301" s="16">
        <f t="shared" si="13"/>
        <v>0.9999058823529412</v>
      </c>
      <c r="L301" s="15" t="s">
        <v>564</v>
      </c>
    </row>
    <row r="302" spans="1:12" x14ac:dyDescent="0.2">
      <c r="A302" s="18">
        <v>14</v>
      </c>
      <c r="B302" s="18">
        <v>3299</v>
      </c>
      <c r="C302" s="18">
        <v>5011</v>
      </c>
      <c r="D302" s="18">
        <v>33063</v>
      </c>
      <c r="E302" s="18"/>
      <c r="F302" s="17">
        <v>0</v>
      </c>
      <c r="G302" s="17">
        <v>17900</v>
      </c>
      <c r="H302" s="17">
        <v>17900</v>
      </c>
      <c r="I302" s="17">
        <v>17900</v>
      </c>
      <c r="J302" s="17">
        <v>0</v>
      </c>
      <c r="K302" s="16">
        <f t="shared" si="13"/>
        <v>1</v>
      </c>
      <c r="L302" s="15" t="s">
        <v>564</v>
      </c>
    </row>
    <row r="303" spans="1:12" x14ac:dyDescent="0.2">
      <c r="A303" s="18">
        <v>14</v>
      </c>
      <c r="B303" s="18">
        <v>3299</v>
      </c>
      <c r="C303" s="18">
        <v>5021</v>
      </c>
      <c r="D303" s="18"/>
      <c r="E303" s="18">
        <v>33063</v>
      </c>
      <c r="F303" s="17">
        <v>0</v>
      </c>
      <c r="G303" s="17">
        <v>64000</v>
      </c>
      <c r="H303" s="17">
        <v>64000</v>
      </c>
      <c r="I303" s="17">
        <v>63840</v>
      </c>
      <c r="J303" s="17">
        <v>-160</v>
      </c>
      <c r="K303" s="16">
        <f t="shared" si="13"/>
        <v>0.99750000000000005</v>
      </c>
      <c r="L303" s="15" t="s">
        <v>565</v>
      </c>
    </row>
    <row r="304" spans="1:12" x14ac:dyDescent="0.2">
      <c r="A304" s="18">
        <v>14</v>
      </c>
      <c r="B304" s="18">
        <v>3299</v>
      </c>
      <c r="C304" s="18">
        <v>5021</v>
      </c>
      <c r="D304" s="18">
        <v>33063</v>
      </c>
      <c r="E304" s="18"/>
      <c r="F304" s="17">
        <v>0</v>
      </c>
      <c r="G304" s="17">
        <v>3400</v>
      </c>
      <c r="H304" s="17">
        <v>3400</v>
      </c>
      <c r="I304" s="17">
        <v>3360</v>
      </c>
      <c r="J304" s="17">
        <v>-40</v>
      </c>
      <c r="K304" s="16">
        <f t="shared" si="13"/>
        <v>0.9882352941176471</v>
      </c>
      <c r="L304" s="15" t="s">
        <v>565</v>
      </c>
    </row>
    <row r="305" spans="1:12" x14ac:dyDescent="0.2">
      <c r="A305" s="18">
        <v>14</v>
      </c>
      <c r="B305" s="18">
        <v>3299</v>
      </c>
      <c r="C305" s="18">
        <v>5031</v>
      </c>
      <c r="D305" s="18"/>
      <c r="E305" s="18">
        <v>33063</v>
      </c>
      <c r="F305" s="17">
        <v>0</v>
      </c>
      <c r="G305" s="17">
        <v>101100</v>
      </c>
      <c r="H305" s="17">
        <v>101100</v>
      </c>
      <c r="I305" s="17">
        <v>100952</v>
      </c>
      <c r="J305" s="17">
        <v>-148</v>
      </c>
      <c r="K305" s="16">
        <f t="shared" si="13"/>
        <v>0.99853610286844707</v>
      </c>
      <c r="L305" s="15" t="s">
        <v>566</v>
      </c>
    </row>
    <row r="306" spans="1:12" x14ac:dyDescent="0.2">
      <c r="A306" s="18">
        <v>14</v>
      </c>
      <c r="B306" s="18">
        <v>3299</v>
      </c>
      <c r="C306" s="18">
        <v>5031</v>
      </c>
      <c r="D306" s="18">
        <v>33063</v>
      </c>
      <c r="E306" s="18"/>
      <c r="F306" s="17">
        <v>0</v>
      </c>
      <c r="G306" s="17">
        <v>5400</v>
      </c>
      <c r="H306" s="17">
        <v>5400</v>
      </c>
      <c r="I306" s="17">
        <v>5315</v>
      </c>
      <c r="J306" s="17">
        <v>-85</v>
      </c>
      <c r="K306" s="16">
        <f t="shared" si="13"/>
        <v>0.98425925925925928</v>
      </c>
      <c r="L306" s="15" t="s">
        <v>566</v>
      </c>
    </row>
    <row r="307" spans="1:12" x14ac:dyDescent="0.2">
      <c r="A307" s="18">
        <v>14</v>
      </c>
      <c r="B307" s="18">
        <v>3299</v>
      </c>
      <c r="C307" s="18">
        <v>5032</v>
      </c>
      <c r="D307" s="18"/>
      <c r="E307" s="18">
        <v>33063</v>
      </c>
      <c r="F307" s="17">
        <v>0</v>
      </c>
      <c r="G307" s="17">
        <v>36500</v>
      </c>
      <c r="H307" s="17">
        <v>36500</v>
      </c>
      <c r="I307" s="17">
        <v>36341.4</v>
      </c>
      <c r="J307" s="17">
        <v>-158.6</v>
      </c>
      <c r="K307" s="16">
        <f t="shared" si="13"/>
        <v>0.99565479452054795</v>
      </c>
      <c r="L307" s="15" t="s">
        <v>567</v>
      </c>
    </row>
    <row r="308" spans="1:12" x14ac:dyDescent="0.2">
      <c r="A308" s="18">
        <v>14</v>
      </c>
      <c r="B308" s="18">
        <v>3299</v>
      </c>
      <c r="C308" s="18">
        <v>5032</v>
      </c>
      <c r="D308" s="18">
        <v>33063</v>
      </c>
      <c r="E308" s="18"/>
      <c r="F308" s="17">
        <v>0</v>
      </c>
      <c r="G308" s="17">
        <v>2000</v>
      </c>
      <c r="H308" s="17">
        <v>2000</v>
      </c>
      <c r="I308" s="17">
        <v>1912.6</v>
      </c>
      <c r="J308" s="17">
        <v>-87.4</v>
      </c>
      <c r="K308" s="16">
        <f t="shared" si="13"/>
        <v>0.95629999999999993</v>
      </c>
      <c r="L308" s="15" t="s">
        <v>567</v>
      </c>
    </row>
    <row r="309" spans="1:12" x14ac:dyDescent="0.2">
      <c r="A309" s="18">
        <v>14</v>
      </c>
      <c r="B309" s="18">
        <v>3299</v>
      </c>
      <c r="C309" s="18">
        <v>5038</v>
      </c>
      <c r="D309" s="18">
        <v>33063</v>
      </c>
      <c r="E309" s="18"/>
      <c r="F309" s="17">
        <v>0</v>
      </c>
      <c r="G309" s="17">
        <v>1300</v>
      </c>
      <c r="H309" s="17">
        <v>1300</v>
      </c>
      <c r="I309" s="17">
        <v>1252</v>
      </c>
      <c r="J309" s="17">
        <v>-48</v>
      </c>
      <c r="K309" s="16">
        <f t="shared" si="13"/>
        <v>0.96307692307692305</v>
      </c>
      <c r="L309" s="15" t="s">
        <v>568</v>
      </c>
    </row>
    <row r="310" spans="1:12" x14ac:dyDescent="0.2">
      <c r="A310" s="18">
        <v>14</v>
      </c>
      <c r="B310" s="18">
        <v>3299</v>
      </c>
      <c r="C310" s="18">
        <v>5169</v>
      </c>
      <c r="D310" s="18"/>
      <c r="E310" s="18"/>
      <c r="F310" s="17">
        <v>525000</v>
      </c>
      <c r="G310" s="17">
        <v>-30200</v>
      </c>
      <c r="H310" s="17">
        <v>494800</v>
      </c>
      <c r="I310" s="17"/>
      <c r="J310" s="17">
        <v>-494800</v>
      </c>
      <c r="K310" s="16">
        <f t="shared" si="13"/>
        <v>0</v>
      </c>
      <c r="L310" s="15" t="s">
        <v>940</v>
      </c>
    </row>
    <row r="311" spans="1:12" x14ac:dyDescent="0.2">
      <c r="A311" s="18">
        <v>14</v>
      </c>
      <c r="B311" s="18">
        <v>3299</v>
      </c>
      <c r="C311" s="18">
        <v>5169</v>
      </c>
      <c r="D311" s="18"/>
      <c r="E311" s="18">
        <v>33063</v>
      </c>
      <c r="F311" s="17">
        <v>0</v>
      </c>
      <c r="G311" s="17">
        <v>299700</v>
      </c>
      <c r="H311" s="17">
        <v>299700</v>
      </c>
      <c r="I311" s="17"/>
      <c r="J311" s="17">
        <v>-299700</v>
      </c>
      <c r="K311" s="16">
        <f t="shared" si="13"/>
        <v>0</v>
      </c>
      <c r="L311" s="15" t="s">
        <v>569</v>
      </c>
    </row>
    <row r="312" spans="1:12" x14ac:dyDescent="0.2">
      <c r="A312" s="18">
        <v>14</v>
      </c>
      <c r="B312" s="18">
        <v>3299</v>
      </c>
      <c r="C312" s="18">
        <v>5173</v>
      </c>
      <c r="D312" s="18"/>
      <c r="E312" s="18">
        <v>33063</v>
      </c>
      <c r="F312" s="17">
        <v>0</v>
      </c>
      <c r="G312" s="17">
        <v>4400</v>
      </c>
      <c r="H312" s="17">
        <v>4400</v>
      </c>
      <c r="I312" s="17">
        <v>4294.67</v>
      </c>
      <c r="J312" s="17">
        <v>-105.33</v>
      </c>
      <c r="K312" s="16">
        <f t="shared" si="13"/>
        <v>0.97606136363636364</v>
      </c>
      <c r="L312" s="15" t="s">
        <v>570</v>
      </c>
    </row>
    <row r="313" spans="1:12" x14ac:dyDescent="0.2">
      <c r="A313" s="18">
        <v>14</v>
      </c>
      <c r="B313" s="18">
        <v>3299</v>
      </c>
      <c r="C313" s="18">
        <v>5173</v>
      </c>
      <c r="D313" s="18">
        <v>33063</v>
      </c>
      <c r="E313" s="18"/>
      <c r="F313" s="17">
        <v>0</v>
      </c>
      <c r="G313" s="17">
        <v>200</v>
      </c>
      <c r="H313" s="17">
        <v>200</v>
      </c>
      <c r="I313" s="17">
        <v>199.33</v>
      </c>
      <c r="J313" s="17">
        <v>-0.67</v>
      </c>
      <c r="K313" s="16">
        <f t="shared" si="13"/>
        <v>0.99665000000000004</v>
      </c>
      <c r="L313" s="15" t="s">
        <v>570</v>
      </c>
    </row>
    <row r="314" spans="1:12" x14ac:dyDescent="0.2">
      <c r="A314" s="18">
        <v>14</v>
      </c>
      <c r="B314" s="18">
        <v>3315</v>
      </c>
      <c r="C314" s="18">
        <v>5191</v>
      </c>
      <c r="D314" s="18">
        <v>160111</v>
      </c>
      <c r="E314" s="18"/>
      <c r="F314" s="17">
        <v>0</v>
      </c>
      <c r="G314" s="17">
        <v>100000</v>
      </c>
      <c r="H314" s="17">
        <v>100000</v>
      </c>
      <c r="I314" s="17"/>
      <c r="J314" s="17">
        <v>-100000</v>
      </c>
      <c r="K314" s="16">
        <f t="shared" si="13"/>
        <v>0</v>
      </c>
      <c r="L314" s="15" t="s">
        <v>63</v>
      </c>
    </row>
    <row r="315" spans="1:12" x14ac:dyDescent="0.2">
      <c r="A315" s="18">
        <v>14</v>
      </c>
      <c r="B315" s="18">
        <v>3319</v>
      </c>
      <c r="C315" s="18">
        <v>5021</v>
      </c>
      <c r="D315" s="18"/>
      <c r="E315" s="18"/>
      <c r="F315" s="17">
        <v>19000</v>
      </c>
      <c r="G315" s="17">
        <v>2900</v>
      </c>
      <c r="H315" s="17">
        <v>21900</v>
      </c>
      <c r="I315" s="17">
        <v>21890</v>
      </c>
      <c r="J315" s="17">
        <v>-10</v>
      </c>
      <c r="K315" s="16">
        <f t="shared" si="13"/>
        <v>0.99954337899543377</v>
      </c>
      <c r="L315" s="15" t="s">
        <v>941</v>
      </c>
    </row>
    <row r="316" spans="1:12" x14ac:dyDescent="0.2">
      <c r="A316" s="18">
        <v>14</v>
      </c>
      <c r="B316" s="18">
        <v>3319</v>
      </c>
      <c r="C316" s="18">
        <v>5021</v>
      </c>
      <c r="D316" s="18">
        <v>33194</v>
      </c>
      <c r="E316" s="18"/>
      <c r="F316" s="17">
        <v>0</v>
      </c>
      <c r="G316" s="17">
        <v>9500</v>
      </c>
      <c r="H316" s="17">
        <v>9500</v>
      </c>
      <c r="I316" s="17">
        <v>9500</v>
      </c>
      <c r="J316" s="17">
        <v>0</v>
      </c>
      <c r="K316" s="16">
        <f t="shared" si="13"/>
        <v>1</v>
      </c>
      <c r="L316" s="15" t="s">
        <v>53</v>
      </c>
    </row>
    <row r="317" spans="1:12" x14ac:dyDescent="0.2">
      <c r="A317" s="18">
        <v>14</v>
      </c>
      <c r="B317" s="18">
        <v>3319</v>
      </c>
      <c r="C317" s="18">
        <v>5031</v>
      </c>
      <c r="D317" s="18"/>
      <c r="E317" s="18"/>
      <c r="F317" s="17">
        <v>4000</v>
      </c>
      <c r="G317" s="17">
        <v>-2900</v>
      </c>
      <c r="H317" s="17">
        <v>1100</v>
      </c>
      <c r="I317" s="17"/>
      <c r="J317" s="17">
        <v>-1100</v>
      </c>
      <c r="K317" s="16">
        <f t="shared" si="13"/>
        <v>0</v>
      </c>
      <c r="L317" s="15" t="s">
        <v>899</v>
      </c>
    </row>
    <row r="318" spans="1:12" x14ac:dyDescent="0.2">
      <c r="A318" s="18">
        <v>14</v>
      </c>
      <c r="B318" s="18">
        <v>3319</v>
      </c>
      <c r="C318" s="18">
        <v>5032</v>
      </c>
      <c r="D318" s="18"/>
      <c r="E318" s="18"/>
      <c r="F318" s="17">
        <v>2000</v>
      </c>
      <c r="G318" s="17">
        <v>0</v>
      </c>
      <c r="H318" s="17">
        <v>2000</v>
      </c>
      <c r="I318" s="17"/>
      <c r="J318" s="17">
        <v>-2000</v>
      </c>
      <c r="K318" s="16">
        <f t="shared" si="13"/>
        <v>0</v>
      </c>
      <c r="L318" s="15" t="s">
        <v>900</v>
      </c>
    </row>
    <row r="319" spans="1:12" x14ac:dyDescent="0.2">
      <c r="A319" s="18">
        <v>14</v>
      </c>
      <c r="B319" s="18">
        <v>3319</v>
      </c>
      <c r="C319" s="18">
        <v>5169</v>
      </c>
      <c r="D319" s="18">
        <v>33191</v>
      </c>
      <c r="E319" s="18"/>
      <c r="F319" s="17">
        <v>0</v>
      </c>
      <c r="G319" s="17">
        <v>155200</v>
      </c>
      <c r="H319" s="17">
        <v>155200</v>
      </c>
      <c r="I319" s="17">
        <v>155206.63</v>
      </c>
      <c r="J319" s="17">
        <v>6.63</v>
      </c>
      <c r="K319" s="16">
        <f t="shared" si="13"/>
        <v>1.000042719072165</v>
      </c>
      <c r="L319" s="15" t="s">
        <v>942</v>
      </c>
    </row>
    <row r="320" spans="1:12" x14ac:dyDescent="0.2">
      <c r="A320" s="18">
        <v>14</v>
      </c>
      <c r="B320" s="18">
        <v>3319</v>
      </c>
      <c r="C320" s="18">
        <v>5169</v>
      </c>
      <c r="D320" s="18">
        <v>33191</v>
      </c>
      <c r="E320" s="18">
        <v>339</v>
      </c>
      <c r="F320" s="17">
        <v>0</v>
      </c>
      <c r="G320" s="17">
        <v>600000</v>
      </c>
      <c r="H320" s="17">
        <v>600000</v>
      </c>
      <c r="I320" s="17">
        <v>600000</v>
      </c>
      <c r="J320" s="17">
        <v>0</v>
      </c>
      <c r="K320" s="16">
        <f t="shared" si="13"/>
        <v>1</v>
      </c>
      <c r="L320" s="15" t="s">
        <v>908</v>
      </c>
    </row>
    <row r="321" spans="1:12" x14ac:dyDescent="0.2">
      <c r="A321" s="18">
        <v>14</v>
      </c>
      <c r="B321" s="18">
        <v>3319</v>
      </c>
      <c r="C321" s="18">
        <v>5169</v>
      </c>
      <c r="D321" s="18">
        <v>33192</v>
      </c>
      <c r="E321" s="18"/>
      <c r="F321" s="17">
        <v>70000</v>
      </c>
      <c r="G321" s="17">
        <v>0</v>
      </c>
      <c r="H321" s="17">
        <v>70000</v>
      </c>
      <c r="I321" s="17">
        <v>70000</v>
      </c>
      <c r="J321" s="17">
        <v>0</v>
      </c>
      <c r="K321" s="16">
        <f t="shared" si="13"/>
        <v>1</v>
      </c>
      <c r="L321" s="15" t="s">
        <v>801</v>
      </c>
    </row>
    <row r="322" spans="1:12" x14ac:dyDescent="0.2">
      <c r="A322" s="18">
        <v>14</v>
      </c>
      <c r="B322" s="18">
        <v>3319</v>
      </c>
      <c r="C322" s="18">
        <v>5169</v>
      </c>
      <c r="D322" s="18">
        <v>33194</v>
      </c>
      <c r="E322" s="18"/>
      <c r="F322" s="17">
        <v>0</v>
      </c>
      <c r="G322" s="17">
        <v>528400</v>
      </c>
      <c r="H322" s="17">
        <v>528400</v>
      </c>
      <c r="I322" s="17">
        <v>89609.64</v>
      </c>
      <c r="J322" s="17">
        <v>-438790.36</v>
      </c>
      <c r="K322" s="16">
        <f t="shared" si="13"/>
        <v>0.16958675246025737</v>
      </c>
      <c r="L322" s="15" t="s">
        <v>901</v>
      </c>
    </row>
    <row r="323" spans="1:12" x14ac:dyDescent="0.2">
      <c r="A323" s="18">
        <v>14</v>
      </c>
      <c r="B323" s="18">
        <v>3319</v>
      </c>
      <c r="C323" s="18">
        <v>5175</v>
      </c>
      <c r="D323" s="18">
        <v>33191</v>
      </c>
      <c r="E323" s="18"/>
      <c r="F323" s="17">
        <v>0</v>
      </c>
      <c r="G323" s="17">
        <v>44800</v>
      </c>
      <c r="H323" s="17">
        <v>44800</v>
      </c>
      <c r="I323" s="17">
        <v>44793</v>
      </c>
      <c r="J323" s="17">
        <v>-7</v>
      </c>
      <c r="K323" s="16">
        <f t="shared" si="13"/>
        <v>0.99984375000000003</v>
      </c>
      <c r="L323" s="15" t="s">
        <v>943</v>
      </c>
    </row>
    <row r="324" spans="1:12" x14ac:dyDescent="0.2">
      <c r="A324" s="18">
        <v>14</v>
      </c>
      <c r="B324" s="18">
        <v>3319</v>
      </c>
      <c r="C324" s="18">
        <v>5901</v>
      </c>
      <c r="D324" s="18">
        <v>33191</v>
      </c>
      <c r="E324" s="18"/>
      <c r="F324" s="17">
        <v>200000</v>
      </c>
      <c r="G324" s="17">
        <v>-200000</v>
      </c>
      <c r="H324" s="17">
        <v>0</v>
      </c>
      <c r="I324" s="17"/>
      <c r="J324" s="17">
        <v>0</v>
      </c>
      <c r="K324" s="20" t="s">
        <v>241</v>
      </c>
      <c r="L324" s="15" t="s">
        <v>62</v>
      </c>
    </row>
    <row r="325" spans="1:12" x14ac:dyDescent="0.2">
      <c r="A325" s="18">
        <v>14</v>
      </c>
      <c r="B325" s="18">
        <v>3349</v>
      </c>
      <c r="C325" s="18">
        <v>5139</v>
      </c>
      <c r="D325" s="18"/>
      <c r="E325" s="18"/>
      <c r="F325" s="17">
        <v>300000</v>
      </c>
      <c r="G325" s="17">
        <v>80000</v>
      </c>
      <c r="H325" s="17">
        <v>380000</v>
      </c>
      <c r="I325" s="17">
        <v>350245.2</v>
      </c>
      <c r="J325" s="17">
        <v>-29754.799999999999</v>
      </c>
      <c r="K325" s="16">
        <f t="shared" ref="K325:K330" si="14">I325/H325</f>
        <v>0.92169789473684216</v>
      </c>
      <c r="L325" s="15" t="s">
        <v>61</v>
      </c>
    </row>
    <row r="326" spans="1:12" x14ac:dyDescent="0.2">
      <c r="A326" s="18">
        <v>14</v>
      </c>
      <c r="B326" s="18">
        <v>3399</v>
      </c>
      <c r="C326" s="18">
        <v>5139</v>
      </c>
      <c r="D326" s="18">
        <v>2016</v>
      </c>
      <c r="E326" s="18"/>
      <c r="F326" s="17">
        <v>5000</v>
      </c>
      <c r="G326" s="17">
        <v>-400</v>
      </c>
      <c r="H326" s="17">
        <v>4600</v>
      </c>
      <c r="I326" s="17">
        <v>4598.6099999999997</v>
      </c>
      <c r="J326" s="17">
        <v>-1.39</v>
      </c>
      <c r="K326" s="16">
        <f t="shared" si="14"/>
        <v>0.99969782608695645</v>
      </c>
      <c r="L326" s="15" t="s">
        <v>60</v>
      </c>
    </row>
    <row r="327" spans="1:12" x14ac:dyDescent="0.2">
      <c r="A327" s="18">
        <v>14</v>
      </c>
      <c r="B327" s="18">
        <v>3399</v>
      </c>
      <c r="C327" s="18">
        <v>5169</v>
      </c>
      <c r="D327" s="18">
        <v>2016</v>
      </c>
      <c r="E327" s="18"/>
      <c r="F327" s="17">
        <v>26000</v>
      </c>
      <c r="G327" s="17">
        <v>20000</v>
      </c>
      <c r="H327" s="17">
        <v>46000</v>
      </c>
      <c r="I327" s="17">
        <v>46000</v>
      </c>
      <c r="J327" s="17">
        <v>0</v>
      </c>
      <c r="K327" s="16">
        <f t="shared" si="14"/>
        <v>1</v>
      </c>
      <c r="L327" s="15" t="s">
        <v>59</v>
      </c>
    </row>
    <row r="328" spans="1:12" x14ac:dyDescent="0.2">
      <c r="A328" s="18">
        <v>14</v>
      </c>
      <c r="B328" s="18">
        <v>3399</v>
      </c>
      <c r="C328" s="18">
        <v>5175</v>
      </c>
      <c r="D328" s="18">
        <v>2016</v>
      </c>
      <c r="E328" s="18"/>
      <c r="F328" s="17">
        <v>5000</v>
      </c>
      <c r="G328" s="17">
        <v>200</v>
      </c>
      <c r="H328" s="17">
        <v>5200</v>
      </c>
      <c r="I328" s="17">
        <v>5148</v>
      </c>
      <c r="J328" s="17">
        <v>-52</v>
      </c>
      <c r="K328" s="16">
        <f t="shared" si="14"/>
        <v>0.99</v>
      </c>
      <c r="L328" s="15" t="s">
        <v>58</v>
      </c>
    </row>
    <row r="329" spans="1:12" x14ac:dyDescent="0.2">
      <c r="A329" s="18">
        <v>14</v>
      </c>
      <c r="B329" s="18">
        <v>3399</v>
      </c>
      <c r="C329" s="18">
        <v>5194</v>
      </c>
      <c r="D329" s="18">
        <v>2016</v>
      </c>
      <c r="E329" s="18"/>
      <c r="F329" s="17">
        <v>14000</v>
      </c>
      <c r="G329" s="17">
        <v>-600</v>
      </c>
      <c r="H329" s="17">
        <v>13400</v>
      </c>
      <c r="I329" s="17">
        <v>13390</v>
      </c>
      <c r="J329" s="17">
        <v>-10</v>
      </c>
      <c r="K329" s="16">
        <f t="shared" si="14"/>
        <v>0.99925373134328355</v>
      </c>
      <c r="L329" s="15" t="s">
        <v>57</v>
      </c>
    </row>
    <row r="330" spans="1:12" x14ac:dyDescent="0.2">
      <c r="A330" s="18">
        <v>14</v>
      </c>
      <c r="B330" s="18">
        <v>3399</v>
      </c>
      <c r="C330" s="18">
        <v>5362</v>
      </c>
      <c r="D330" s="18">
        <v>2016</v>
      </c>
      <c r="E330" s="18"/>
      <c r="F330" s="17">
        <v>0</v>
      </c>
      <c r="G330" s="17">
        <v>1800</v>
      </c>
      <c r="H330" s="17">
        <v>1800</v>
      </c>
      <c r="I330" s="17">
        <v>1786</v>
      </c>
      <c r="J330" s="17">
        <v>-14</v>
      </c>
      <c r="K330" s="16">
        <f t="shared" si="14"/>
        <v>0.99222222222222223</v>
      </c>
      <c r="L330" s="15" t="s">
        <v>56</v>
      </c>
    </row>
    <row r="331" spans="1:12" x14ac:dyDescent="0.2">
      <c r="A331" s="18">
        <v>14</v>
      </c>
      <c r="B331" s="18">
        <v>3399</v>
      </c>
      <c r="C331" s="18">
        <v>5901</v>
      </c>
      <c r="D331" s="18">
        <v>33991</v>
      </c>
      <c r="E331" s="18"/>
      <c r="F331" s="17">
        <v>330000</v>
      </c>
      <c r="G331" s="17">
        <v>-330000</v>
      </c>
      <c r="H331" s="17">
        <v>0</v>
      </c>
      <c r="I331" s="17"/>
      <c r="J331" s="17">
        <v>0</v>
      </c>
      <c r="K331" s="20" t="s">
        <v>241</v>
      </c>
      <c r="L331" s="15" t="s">
        <v>55</v>
      </c>
    </row>
    <row r="332" spans="1:12" x14ac:dyDescent="0.2">
      <c r="A332" s="18">
        <v>14</v>
      </c>
      <c r="B332" s="18">
        <v>3412</v>
      </c>
      <c r="C332" s="18">
        <v>5229</v>
      </c>
      <c r="D332" s="18"/>
      <c r="E332" s="18"/>
      <c r="F332" s="17">
        <v>160000</v>
      </c>
      <c r="G332" s="17">
        <v>0</v>
      </c>
      <c r="H332" s="17">
        <v>160000</v>
      </c>
      <c r="I332" s="17">
        <v>160000</v>
      </c>
      <c r="J332" s="17">
        <v>0</v>
      </c>
      <c r="K332" s="16">
        <f t="shared" ref="K332:K379" si="15">I332/H332</f>
        <v>1</v>
      </c>
      <c r="L332" s="15" t="s">
        <v>54</v>
      </c>
    </row>
    <row r="333" spans="1:12" x14ac:dyDescent="0.2">
      <c r="A333" s="18">
        <v>14</v>
      </c>
      <c r="B333" s="18">
        <v>6171</v>
      </c>
      <c r="C333" s="18">
        <v>5021</v>
      </c>
      <c r="D333" s="18">
        <v>61711</v>
      </c>
      <c r="E333" s="18"/>
      <c r="F333" s="17">
        <v>0</v>
      </c>
      <c r="G333" s="17">
        <v>3600</v>
      </c>
      <c r="H333" s="17">
        <v>3600</v>
      </c>
      <c r="I333" s="17">
        <v>3600</v>
      </c>
      <c r="J333" s="17">
        <v>0</v>
      </c>
      <c r="K333" s="16">
        <f t="shared" si="15"/>
        <v>1</v>
      </c>
      <c r="L333" s="15" t="s">
        <v>53</v>
      </c>
    </row>
    <row r="334" spans="1:12" x14ac:dyDescent="0.2">
      <c r="A334" s="18">
        <v>14</v>
      </c>
      <c r="B334" s="18">
        <v>6171</v>
      </c>
      <c r="C334" s="18">
        <v>5137</v>
      </c>
      <c r="D334" s="18">
        <v>61711</v>
      </c>
      <c r="E334" s="18"/>
      <c r="F334" s="17">
        <v>0</v>
      </c>
      <c r="G334" s="17">
        <v>9100</v>
      </c>
      <c r="H334" s="17">
        <v>9100</v>
      </c>
      <c r="I334" s="17">
        <v>9075</v>
      </c>
      <c r="J334" s="17">
        <v>-25</v>
      </c>
      <c r="K334" s="16">
        <f t="shared" si="15"/>
        <v>0.99725274725274726</v>
      </c>
      <c r="L334" s="15" t="s">
        <v>52</v>
      </c>
    </row>
    <row r="335" spans="1:12" x14ac:dyDescent="0.2">
      <c r="A335" s="18">
        <v>14</v>
      </c>
      <c r="B335" s="18">
        <v>6171</v>
      </c>
      <c r="C335" s="18">
        <v>5139</v>
      </c>
      <c r="D335" s="18">
        <v>61711</v>
      </c>
      <c r="E335" s="18"/>
      <c r="F335" s="17">
        <v>0</v>
      </c>
      <c r="G335" s="17">
        <v>74400</v>
      </c>
      <c r="H335" s="17">
        <v>74400</v>
      </c>
      <c r="I335" s="17">
        <v>74308</v>
      </c>
      <c r="J335" s="17">
        <v>-92</v>
      </c>
      <c r="K335" s="16">
        <f t="shared" si="15"/>
        <v>0.99876344086021507</v>
      </c>
      <c r="L335" s="15" t="s">
        <v>51</v>
      </c>
    </row>
    <row r="336" spans="1:12" x14ac:dyDescent="0.2">
      <c r="A336" s="18">
        <v>14</v>
      </c>
      <c r="B336" s="18">
        <v>6171</v>
      </c>
      <c r="C336" s="18">
        <v>5139</v>
      </c>
      <c r="D336" s="18">
        <v>617111</v>
      </c>
      <c r="E336" s="18"/>
      <c r="F336" s="17">
        <v>100000</v>
      </c>
      <c r="G336" s="17">
        <v>0</v>
      </c>
      <c r="H336" s="17">
        <v>100000</v>
      </c>
      <c r="I336" s="17">
        <v>94942</v>
      </c>
      <c r="J336" s="17">
        <v>-5058</v>
      </c>
      <c r="K336" s="16">
        <f t="shared" si="15"/>
        <v>0.94942000000000004</v>
      </c>
      <c r="L336" s="15" t="s">
        <v>50</v>
      </c>
    </row>
    <row r="337" spans="1:12" x14ac:dyDescent="0.2">
      <c r="A337" s="18">
        <v>14</v>
      </c>
      <c r="B337" s="18">
        <v>6171</v>
      </c>
      <c r="C337" s="18">
        <v>5169</v>
      </c>
      <c r="D337" s="18">
        <v>61711</v>
      </c>
      <c r="E337" s="18"/>
      <c r="F337" s="17">
        <v>0</v>
      </c>
      <c r="G337" s="17">
        <v>158000</v>
      </c>
      <c r="H337" s="17">
        <v>158000</v>
      </c>
      <c r="I337" s="17">
        <v>157952</v>
      </c>
      <c r="J337" s="17">
        <v>-48</v>
      </c>
      <c r="K337" s="16">
        <f t="shared" si="15"/>
        <v>0.99969620253164559</v>
      </c>
      <c r="L337" s="15" t="s">
        <v>47</v>
      </c>
    </row>
    <row r="338" spans="1:12" x14ac:dyDescent="0.2">
      <c r="A338" s="18">
        <v>14</v>
      </c>
      <c r="B338" s="18">
        <v>6171</v>
      </c>
      <c r="C338" s="18">
        <v>5175</v>
      </c>
      <c r="D338" s="18">
        <v>61711</v>
      </c>
      <c r="E338" s="18"/>
      <c r="F338" s="17">
        <v>0</v>
      </c>
      <c r="G338" s="17">
        <v>40000</v>
      </c>
      <c r="H338" s="17">
        <v>40000</v>
      </c>
      <c r="I338" s="17">
        <v>39991</v>
      </c>
      <c r="J338" s="17">
        <v>-9</v>
      </c>
      <c r="K338" s="16">
        <f t="shared" si="15"/>
        <v>0.99977499999999997</v>
      </c>
      <c r="L338" s="15" t="s">
        <v>46</v>
      </c>
    </row>
    <row r="339" spans="1:12" x14ac:dyDescent="0.2">
      <c r="A339" s="18">
        <v>14</v>
      </c>
      <c r="B339" s="18">
        <v>6171</v>
      </c>
      <c r="C339" s="18">
        <v>5194</v>
      </c>
      <c r="D339" s="18">
        <v>61711</v>
      </c>
      <c r="E339" s="18"/>
      <c r="F339" s="17">
        <v>0</v>
      </c>
      <c r="G339" s="17">
        <v>74300</v>
      </c>
      <c r="H339" s="17">
        <v>74300</v>
      </c>
      <c r="I339" s="17">
        <v>74276</v>
      </c>
      <c r="J339" s="17">
        <v>-24</v>
      </c>
      <c r="K339" s="16">
        <f t="shared" si="15"/>
        <v>0.9996769851951548</v>
      </c>
      <c r="L339" s="15" t="s">
        <v>49</v>
      </c>
    </row>
    <row r="340" spans="1:12" x14ac:dyDescent="0.2">
      <c r="A340" s="18">
        <v>14</v>
      </c>
      <c r="B340" s="18">
        <v>6171</v>
      </c>
      <c r="C340" s="18">
        <v>5901</v>
      </c>
      <c r="D340" s="18">
        <v>61711</v>
      </c>
      <c r="E340" s="18"/>
      <c r="F340" s="17">
        <v>250000</v>
      </c>
      <c r="G340" s="17">
        <v>-249400</v>
      </c>
      <c r="H340" s="17">
        <v>600</v>
      </c>
      <c r="I340" s="17">
        <v>0</v>
      </c>
      <c r="J340" s="17">
        <v>-600</v>
      </c>
      <c r="K340" s="16">
        <f t="shared" si="15"/>
        <v>0</v>
      </c>
      <c r="L340" s="15" t="s">
        <v>48</v>
      </c>
    </row>
    <row r="341" spans="1:12" x14ac:dyDescent="0.2">
      <c r="A341" s="18">
        <v>14</v>
      </c>
      <c r="B341" s="18">
        <v>6223</v>
      </c>
      <c r="C341" s="18">
        <v>5169</v>
      </c>
      <c r="D341" s="18"/>
      <c r="E341" s="18"/>
      <c r="F341" s="17">
        <v>0</v>
      </c>
      <c r="G341" s="17">
        <v>82900</v>
      </c>
      <c r="H341" s="17">
        <v>82900</v>
      </c>
      <c r="I341" s="17">
        <v>82830.47</v>
      </c>
      <c r="J341" s="17">
        <v>-69.53</v>
      </c>
      <c r="K341" s="16">
        <f t="shared" si="15"/>
        <v>0.99916127864897464</v>
      </c>
      <c r="L341" s="15" t="s">
        <v>1059</v>
      </c>
    </row>
    <row r="342" spans="1:12" x14ac:dyDescent="0.2">
      <c r="A342" s="18">
        <v>14</v>
      </c>
      <c r="B342" s="18">
        <v>6223</v>
      </c>
      <c r="C342" s="18">
        <v>5173</v>
      </c>
      <c r="D342" s="18"/>
      <c r="E342" s="18"/>
      <c r="F342" s="17">
        <v>0</v>
      </c>
      <c r="G342" s="17">
        <v>3000</v>
      </c>
      <c r="H342" s="17">
        <v>3000</v>
      </c>
      <c r="I342" s="17">
        <v>2918.16</v>
      </c>
      <c r="J342" s="17">
        <v>-81.84</v>
      </c>
      <c r="K342" s="16">
        <f t="shared" si="15"/>
        <v>0.97271999999999992</v>
      </c>
      <c r="L342" s="15" t="s">
        <v>1060</v>
      </c>
    </row>
    <row r="343" spans="1:12" x14ac:dyDescent="0.2">
      <c r="A343" s="18">
        <v>14</v>
      </c>
      <c r="B343" s="18">
        <v>6223</v>
      </c>
      <c r="C343" s="18">
        <v>5175</v>
      </c>
      <c r="D343" s="18"/>
      <c r="E343" s="18"/>
      <c r="F343" s="17">
        <v>0</v>
      </c>
      <c r="G343" s="17">
        <v>61600</v>
      </c>
      <c r="H343" s="17">
        <v>61600</v>
      </c>
      <c r="I343" s="17">
        <v>61518</v>
      </c>
      <c r="J343" s="17">
        <v>-82</v>
      </c>
      <c r="K343" s="16">
        <f t="shared" si="15"/>
        <v>0.99866883116883121</v>
      </c>
      <c r="L343" s="15" t="s">
        <v>1061</v>
      </c>
    </row>
    <row r="344" spans="1:12" x14ac:dyDescent="0.2">
      <c r="A344" s="18">
        <v>14</v>
      </c>
      <c r="B344" s="18">
        <v>6223</v>
      </c>
      <c r="C344" s="18">
        <v>5901</v>
      </c>
      <c r="D344" s="18"/>
      <c r="E344" s="18"/>
      <c r="F344" s="17">
        <v>150000</v>
      </c>
      <c r="G344" s="17">
        <v>-147500</v>
      </c>
      <c r="H344" s="17">
        <v>2500</v>
      </c>
      <c r="I344" s="17">
        <v>0</v>
      </c>
      <c r="J344" s="17">
        <v>-2500</v>
      </c>
      <c r="K344" s="16">
        <f t="shared" si="15"/>
        <v>0</v>
      </c>
      <c r="L344" s="15" t="s">
        <v>45</v>
      </c>
    </row>
    <row r="345" spans="1:12" x14ac:dyDescent="0.2">
      <c r="A345" s="14" t="s">
        <v>317</v>
      </c>
      <c r="B345" s="14"/>
      <c r="C345" s="14"/>
      <c r="D345" s="14"/>
      <c r="E345" s="14"/>
      <c r="F345" s="13">
        <f>SUM(F301:F344)</f>
        <v>2160000</v>
      </c>
      <c r="G345" s="13">
        <f>SUM(G301:G344)</f>
        <v>1964600</v>
      </c>
      <c r="H345" s="13">
        <f>SUM(H301:H344)</f>
        <v>4124600</v>
      </c>
      <c r="I345" s="13">
        <f>SUM(I301:I344)</f>
        <v>2748912.7100000004</v>
      </c>
      <c r="J345" s="13">
        <f>SUM(J301:J344)</f>
        <v>-1375687.29</v>
      </c>
      <c r="K345" s="12">
        <f t="shared" si="15"/>
        <v>0.66646770838384339</v>
      </c>
      <c r="L345" s="11"/>
    </row>
    <row r="346" spans="1:12" x14ac:dyDescent="0.2">
      <c r="A346" s="10" t="s">
        <v>44</v>
      </c>
      <c r="B346" s="10"/>
      <c r="C346" s="10"/>
      <c r="D346" s="10"/>
      <c r="E346" s="10"/>
      <c r="F346" s="9">
        <f>SUM(F345)</f>
        <v>2160000</v>
      </c>
      <c r="G346" s="9">
        <f>SUM(G345)</f>
        <v>1964600</v>
      </c>
      <c r="H346" s="9">
        <f>SUM(H345)</f>
        <v>4124600</v>
      </c>
      <c r="I346" s="9">
        <f>SUM(I345)</f>
        <v>2748912.7100000004</v>
      </c>
      <c r="J346" s="9">
        <f>SUM(J345)</f>
        <v>-1375687.29</v>
      </c>
      <c r="K346" s="8">
        <f t="shared" si="15"/>
        <v>0.66646770838384339</v>
      </c>
      <c r="L346" s="7"/>
    </row>
    <row r="347" spans="1:12" x14ac:dyDescent="0.2">
      <c r="A347" s="18">
        <v>15</v>
      </c>
      <c r="B347" s="18">
        <v>5311</v>
      </c>
      <c r="C347" s="18">
        <v>5011</v>
      </c>
      <c r="D347" s="18"/>
      <c r="E347" s="18"/>
      <c r="F347" s="17">
        <v>1015000</v>
      </c>
      <c r="G347" s="17">
        <v>103100</v>
      </c>
      <c r="H347" s="17">
        <v>1118100</v>
      </c>
      <c r="I347" s="17">
        <v>1061407</v>
      </c>
      <c r="J347" s="17">
        <v>-56693</v>
      </c>
      <c r="K347" s="16">
        <f t="shared" si="15"/>
        <v>0.94929523298452734</v>
      </c>
      <c r="L347" s="15" t="s">
        <v>944</v>
      </c>
    </row>
    <row r="348" spans="1:12" x14ac:dyDescent="0.2">
      <c r="A348" s="18">
        <v>15</v>
      </c>
      <c r="B348" s="18">
        <v>5311</v>
      </c>
      <c r="C348" s="18">
        <v>5011</v>
      </c>
      <c r="D348" s="18"/>
      <c r="E348" s="18">
        <v>13013</v>
      </c>
      <c r="F348" s="17">
        <v>0</v>
      </c>
      <c r="G348" s="17">
        <v>262300</v>
      </c>
      <c r="H348" s="17">
        <v>262300</v>
      </c>
      <c r="I348" s="17">
        <v>215905</v>
      </c>
      <c r="J348" s="17">
        <v>-46395</v>
      </c>
      <c r="K348" s="16">
        <f t="shared" si="15"/>
        <v>0.82312237895539464</v>
      </c>
      <c r="L348" s="15" t="s">
        <v>945</v>
      </c>
    </row>
    <row r="349" spans="1:12" x14ac:dyDescent="0.2">
      <c r="A349" s="18">
        <v>15</v>
      </c>
      <c r="B349" s="18">
        <v>5311</v>
      </c>
      <c r="C349" s="18">
        <v>5011</v>
      </c>
      <c r="D349" s="18">
        <v>13013</v>
      </c>
      <c r="E349" s="18"/>
      <c r="F349" s="17">
        <v>0</v>
      </c>
      <c r="G349" s="17">
        <v>39700</v>
      </c>
      <c r="H349" s="17">
        <v>39700</v>
      </c>
      <c r="I349" s="17">
        <v>39627</v>
      </c>
      <c r="J349" s="17">
        <v>-73</v>
      </c>
      <c r="K349" s="16">
        <f t="shared" si="15"/>
        <v>0.99816120906801009</v>
      </c>
      <c r="L349" s="15" t="s">
        <v>945</v>
      </c>
    </row>
    <row r="350" spans="1:12" x14ac:dyDescent="0.2">
      <c r="A350" s="18">
        <v>15</v>
      </c>
      <c r="B350" s="18">
        <v>5311</v>
      </c>
      <c r="C350" s="18">
        <v>5031</v>
      </c>
      <c r="D350" s="18"/>
      <c r="E350" s="18"/>
      <c r="F350" s="17">
        <v>266000</v>
      </c>
      <c r="G350" s="17">
        <v>20200</v>
      </c>
      <c r="H350" s="17">
        <v>286200</v>
      </c>
      <c r="I350" s="17">
        <v>265351</v>
      </c>
      <c r="J350" s="17">
        <v>-20849</v>
      </c>
      <c r="K350" s="16">
        <f t="shared" si="15"/>
        <v>0.92715234102026556</v>
      </c>
      <c r="L350" s="15" t="s">
        <v>1043</v>
      </c>
    </row>
    <row r="351" spans="1:12" x14ac:dyDescent="0.2">
      <c r="A351" s="18">
        <v>15</v>
      </c>
      <c r="B351" s="18">
        <v>5311</v>
      </c>
      <c r="C351" s="18">
        <v>5031</v>
      </c>
      <c r="D351" s="18"/>
      <c r="E351" s="18">
        <v>13013</v>
      </c>
      <c r="F351" s="17">
        <v>0</v>
      </c>
      <c r="G351" s="17">
        <v>54100</v>
      </c>
      <c r="H351" s="17">
        <v>54100</v>
      </c>
      <c r="I351" s="17">
        <v>53982.01</v>
      </c>
      <c r="J351" s="17">
        <v>-117.99</v>
      </c>
      <c r="K351" s="16">
        <f t="shared" si="15"/>
        <v>0.99781903881700562</v>
      </c>
      <c r="L351" s="15" t="s">
        <v>946</v>
      </c>
    </row>
    <row r="352" spans="1:12" x14ac:dyDescent="0.2">
      <c r="A352" s="18">
        <v>15</v>
      </c>
      <c r="B352" s="18">
        <v>5311</v>
      </c>
      <c r="C352" s="18">
        <v>5031</v>
      </c>
      <c r="D352" s="18">
        <v>13013</v>
      </c>
      <c r="E352" s="18"/>
      <c r="F352" s="17">
        <v>0</v>
      </c>
      <c r="G352" s="17">
        <v>9900</v>
      </c>
      <c r="H352" s="17">
        <v>9900</v>
      </c>
      <c r="I352" s="17">
        <v>9900</v>
      </c>
      <c r="J352" s="17">
        <v>0</v>
      </c>
      <c r="K352" s="16">
        <f t="shared" si="15"/>
        <v>1</v>
      </c>
      <c r="L352" s="15" t="s">
        <v>946</v>
      </c>
    </row>
    <row r="353" spans="1:12" x14ac:dyDescent="0.2">
      <c r="A353" s="18">
        <v>15</v>
      </c>
      <c r="B353" s="18">
        <v>5311</v>
      </c>
      <c r="C353" s="18">
        <v>5032</v>
      </c>
      <c r="D353" s="18"/>
      <c r="E353" s="18"/>
      <c r="F353" s="17">
        <v>93000</v>
      </c>
      <c r="G353" s="17">
        <v>11400</v>
      </c>
      <c r="H353" s="17">
        <v>104400</v>
      </c>
      <c r="I353" s="17">
        <v>95528</v>
      </c>
      <c r="J353" s="17">
        <v>-8872</v>
      </c>
      <c r="K353" s="16">
        <f t="shared" si="15"/>
        <v>0.91501915708812265</v>
      </c>
      <c r="L353" s="15" t="s">
        <v>947</v>
      </c>
    </row>
    <row r="354" spans="1:12" x14ac:dyDescent="0.2">
      <c r="A354" s="18">
        <v>15</v>
      </c>
      <c r="B354" s="18">
        <v>5311</v>
      </c>
      <c r="C354" s="18">
        <v>5032</v>
      </c>
      <c r="D354" s="18"/>
      <c r="E354" s="18">
        <v>13013</v>
      </c>
      <c r="F354" s="17">
        <v>0</v>
      </c>
      <c r="G354" s="17">
        <v>19600</v>
      </c>
      <c r="H354" s="17">
        <v>19600</v>
      </c>
      <c r="I354" s="17">
        <v>19446.990000000002</v>
      </c>
      <c r="J354" s="17">
        <v>-153.01</v>
      </c>
      <c r="K354" s="16">
        <f t="shared" si="15"/>
        <v>0.99219336734693886</v>
      </c>
      <c r="L354" s="15" t="s">
        <v>948</v>
      </c>
    </row>
    <row r="355" spans="1:12" x14ac:dyDescent="0.2">
      <c r="A355" s="18">
        <v>15</v>
      </c>
      <c r="B355" s="18">
        <v>5311</v>
      </c>
      <c r="C355" s="18">
        <v>5032</v>
      </c>
      <c r="D355" s="18">
        <v>13013</v>
      </c>
      <c r="E355" s="18"/>
      <c r="F355" s="17">
        <v>0</v>
      </c>
      <c r="G355" s="17">
        <v>3600</v>
      </c>
      <c r="H355" s="17">
        <v>3600</v>
      </c>
      <c r="I355" s="17">
        <v>3552</v>
      </c>
      <c r="J355" s="17">
        <v>-48</v>
      </c>
      <c r="K355" s="16">
        <f t="shared" si="15"/>
        <v>0.98666666666666669</v>
      </c>
      <c r="L355" s="15" t="s">
        <v>948</v>
      </c>
    </row>
    <row r="356" spans="1:12" x14ac:dyDescent="0.2">
      <c r="A356" s="18">
        <v>15</v>
      </c>
      <c r="B356" s="18">
        <v>5311</v>
      </c>
      <c r="C356" s="18">
        <v>5038</v>
      </c>
      <c r="D356" s="18"/>
      <c r="E356" s="18"/>
      <c r="F356" s="17">
        <v>5000</v>
      </c>
      <c r="G356" s="17">
        <v>0</v>
      </c>
      <c r="H356" s="17">
        <v>5000</v>
      </c>
      <c r="I356" s="17">
        <v>4400</v>
      </c>
      <c r="J356" s="17">
        <v>-600</v>
      </c>
      <c r="K356" s="16">
        <f t="shared" si="15"/>
        <v>0.88</v>
      </c>
      <c r="L356" s="15" t="s">
        <v>949</v>
      </c>
    </row>
    <row r="357" spans="1:12" x14ac:dyDescent="0.2">
      <c r="A357" s="18">
        <v>15</v>
      </c>
      <c r="B357" s="18">
        <v>5311</v>
      </c>
      <c r="C357" s="18">
        <v>5134</v>
      </c>
      <c r="D357" s="18"/>
      <c r="E357" s="18"/>
      <c r="F357" s="17">
        <v>23000</v>
      </c>
      <c r="G357" s="17">
        <v>11400</v>
      </c>
      <c r="H357" s="17">
        <v>34400</v>
      </c>
      <c r="I357" s="17">
        <v>34384</v>
      </c>
      <c r="J357" s="17">
        <v>-16</v>
      </c>
      <c r="K357" s="16">
        <f t="shared" si="15"/>
        <v>0.99953488372093025</v>
      </c>
      <c r="L357" s="15" t="s">
        <v>950</v>
      </c>
    </row>
    <row r="358" spans="1:12" x14ac:dyDescent="0.2">
      <c r="A358" s="18">
        <v>15</v>
      </c>
      <c r="B358" s="18">
        <v>5311</v>
      </c>
      <c r="C358" s="18">
        <v>5136</v>
      </c>
      <c r="D358" s="18"/>
      <c r="E358" s="18"/>
      <c r="F358" s="17">
        <v>2000</v>
      </c>
      <c r="G358" s="17">
        <v>0</v>
      </c>
      <c r="H358" s="17">
        <v>2000</v>
      </c>
      <c r="I358" s="17">
        <v>987</v>
      </c>
      <c r="J358" s="17">
        <v>-1013</v>
      </c>
      <c r="K358" s="16">
        <f t="shared" si="15"/>
        <v>0.49349999999999999</v>
      </c>
      <c r="L358" s="15" t="s">
        <v>951</v>
      </c>
    </row>
    <row r="359" spans="1:12" x14ac:dyDescent="0.2">
      <c r="A359" s="18">
        <v>15</v>
      </c>
      <c r="B359" s="18">
        <v>5311</v>
      </c>
      <c r="C359" s="18">
        <v>5137</v>
      </c>
      <c r="D359" s="18"/>
      <c r="E359" s="18"/>
      <c r="F359" s="17">
        <v>22000</v>
      </c>
      <c r="G359" s="17">
        <v>-10200</v>
      </c>
      <c r="H359" s="17">
        <v>11800</v>
      </c>
      <c r="I359" s="17">
        <v>9672</v>
      </c>
      <c r="J359" s="17">
        <v>-2128</v>
      </c>
      <c r="K359" s="16">
        <f t="shared" si="15"/>
        <v>0.8196610169491525</v>
      </c>
      <c r="L359" s="15" t="s">
        <v>43</v>
      </c>
    </row>
    <row r="360" spans="1:12" x14ac:dyDescent="0.2">
      <c r="A360" s="18">
        <v>15</v>
      </c>
      <c r="B360" s="18">
        <v>5311</v>
      </c>
      <c r="C360" s="18">
        <v>5139</v>
      </c>
      <c r="D360" s="18"/>
      <c r="E360" s="18"/>
      <c r="F360" s="17">
        <v>33000</v>
      </c>
      <c r="G360" s="17">
        <v>8700</v>
      </c>
      <c r="H360" s="17">
        <v>41700</v>
      </c>
      <c r="I360" s="17">
        <v>41025.19</v>
      </c>
      <c r="J360" s="17">
        <v>-674.81</v>
      </c>
      <c r="K360" s="16">
        <f t="shared" si="15"/>
        <v>0.9838175059952039</v>
      </c>
      <c r="L360" s="15" t="s">
        <v>952</v>
      </c>
    </row>
    <row r="361" spans="1:12" x14ac:dyDescent="0.2">
      <c r="A361" s="18">
        <v>15</v>
      </c>
      <c r="B361" s="18">
        <v>5311</v>
      </c>
      <c r="C361" s="18">
        <v>5151</v>
      </c>
      <c r="D361" s="18"/>
      <c r="E361" s="18"/>
      <c r="F361" s="17">
        <v>4000</v>
      </c>
      <c r="G361" s="17">
        <v>2200</v>
      </c>
      <c r="H361" s="17">
        <v>6200</v>
      </c>
      <c r="I361" s="17">
        <v>6198.07</v>
      </c>
      <c r="J361" s="17">
        <v>-1.93</v>
      </c>
      <c r="K361" s="16">
        <f t="shared" si="15"/>
        <v>0.9996887096774193</v>
      </c>
      <c r="L361" s="15" t="s">
        <v>953</v>
      </c>
    </row>
    <row r="362" spans="1:12" x14ac:dyDescent="0.2">
      <c r="A362" s="18">
        <v>15</v>
      </c>
      <c r="B362" s="18">
        <v>5311</v>
      </c>
      <c r="C362" s="18">
        <v>5154</v>
      </c>
      <c r="D362" s="18"/>
      <c r="E362" s="18"/>
      <c r="F362" s="17">
        <v>40000</v>
      </c>
      <c r="G362" s="17">
        <v>-16700</v>
      </c>
      <c r="H362" s="17">
        <v>23300</v>
      </c>
      <c r="I362" s="17">
        <v>22558.5</v>
      </c>
      <c r="J362" s="17">
        <v>-741.5</v>
      </c>
      <c r="K362" s="16">
        <f t="shared" si="15"/>
        <v>0.968175965665236</v>
      </c>
      <c r="L362" s="15" t="s">
        <v>954</v>
      </c>
    </row>
    <row r="363" spans="1:12" x14ac:dyDescent="0.2">
      <c r="A363" s="18">
        <v>15</v>
      </c>
      <c r="B363" s="18">
        <v>5311</v>
      </c>
      <c r="C363" s="18">
        <v>5156</v>
      </c>
      <c r="D363" s="18"/>
      <c r="E363" s="18"/>
      <c r="F363" s="17">
        <v>50000</v>
      </c>
      <c r="G363" s="17">
        <v>-13400</v>
      </c>
      <c r="H363" s="17">
        <v>36600</v>
      </c>
      <c r="I363" s="17">
        <v>34361.1</v>
      </c>
      <c r="J363" s="17">
        <v>-2238.9</v>
      </c>
      <c r="K363" s="16">
        <f t="shared" si="15"/>
        <v>0.93882786885245895</v>
      </c>
      <c r="L363" s="15" t="s">
        <v>42</v>
      </c>
    </row>
    <row r="364" spans="1:12" x14ac:dyDescent="0.2">
      <c r="A364" s="18">
        <v>15</v>
      </c>
      <c r="B364" s="18">
        <v>5311</v>
      </c>
      <c r="C364" s="18">
        <v>5161</v>
      </c>
      <c r="D364" s="18"/>
      <c r="E364" s="18"/>
      <c r="F364" s="17">
        <v>2000</v>
      </c>
      <c r="G364" s="17">
        <v>0</v>
      </c>
      <c r="H364" s="17">
        <v>2000</v>
      </c>
      <c r="I364" s="17">
        <v>341.4</v>
      </c>
      <c r="J364" s="17">
        <v>-1658.6</v>
      </c>
      <c r="K364" s="16">
        <f t="shared" si="15"/>
        <v>0.17069999999999999</v>
      </c>
      <c r="L364" s="15" t="s">
        <v>955</v>
      </c>
    </row>
    <row r="365" spans="1:12" x14ac:dyDescent="0.2">
      <c r="A365" s="18">
        <v>15</v>
      </c>
      <c r="B365" s="18">
        <v>5311</v>
      </c>
      <c r="C365" s="18">
        <v>5162</v>
      </c>
      <c r="D365" s="18"/>
      <c r="E365" s="18"/>
      <c r="F365" s="17">
        <v>20000</v>
      </c>
      <c r="G365" s="17">
        <v>-7500</v>
      </c>
      <c r="H365" s="17">
        <v>12500</v>
      </c>
      <c r="I365" s="17">
        <v>7194.04</v>
      </c>
      <c r="J365" s="17">
        <v>-5305.96</v>
      </c>
      <c r="K365" s="16">
        <f t="shared" si="15"/>
        <v>0.57552320000000001</v>
      </c>
      <c r="L365" s="15" t="s">
        <v>956</v>
      </c>
    </row>
    <row r="366" spans="1:12" x14ac:dyDescent="0.2">
      <c r="A366" s="18">
        <v>15</v>
      </c>
      <c r="B366" s="18">
        <v>5311</v>
      </c>
      <c r="C366" s="18">
        <v>5163</v>
      </c>
      <c r="D366" s="18"/>
      <c r="E366" s="18"/>
      <c r="F366" s="17">
        <v>15000</v>
      </c>
      <c r="G366" s="17">
        <v>-2200</v>
      </c>
      <c r="H366" s="17">
        <v>12800</v>
      </c>
      <c r="I366" s="17">
        <v>9919.2000000000007</v>
      </c>
      <c r="J366" s="17">
        <v>-2880.8</v>
      </c>
      <c r="K366" s="16">
        <f t="shared" si="15"/>
        <v>0.77493750000000006</v>
      </c>
      <c r="L366" s="15" t="s">
        <v>957</v>
      </c>
    </row>
    <row r="367" spans="1:12" x14ac:dyDescent="0.2">
      <c r="A367" s="18">
        <v>15</v>
      </c>
      <c r="B367" s="18">
        <v>5311</v>
      </c>
      <c r="C367" s="18">
        <v>5167</v>
      </c>
      <c r="D367" s="18"/>
      <c r="E367" s="18"/>
      <c r="F367" s="17">
        <v>10000</v>
      </c>
      <c r="G367" s="17">
        <v>25900</v>
      </c>
      <c r="H367" s="17">
        <v>35900</v>
      </c>
      <c r="I367" s="17">
        <v>35864.699999999997</v>
      </c>
      <c r="J367" s="17">
        <v>-35.299999999999997</v>
      </c>
      <c r="K367" s="16">
        <f t="shared" si="15"/>
        <v>0.99901671309192197</v>
      </c>
      <c r="L367" s="15" t="s">
        <v>958</v>
      </c>
    </row>
    <row r="368" spans="1:12" x14ac:dyDescent="0.2">
      <c r="A368" s="18">
        <v>15</v>
      </c>
      <c r="B368" s="18">
        <v>5311</v>
      </c>
      <c r="C368" s="18">
        <v>5169</v>
      </c>
      <c r="D368" s="18"/>
      <c r="E368" s="18"/>
      <c r="F368" s="17">
        <v>80000</v>
      </c>
      <c r="G368" s="17">
        <v>1600</v>
      </c>
      <c r="H368" s="17">
        <v>81600</v>
      </c>
      <c r="I368" s="17">
        <v>81536.92</v>
      </c>
      <c r="J368" s="17">
        <v>-63.08</v>
      </c>
      <c r="K368" s="16">
        <f t="shared" si="15"/>
        <v>0.99922696078431372</v>
      </c>
      <c r="L368" s="15" t="s">
        <v>959</v>
      </c>
    </row>
    <row r="369" spans="1:12" x14ac:dyDescent="0.2">
      <c r="A369" s="18">
        <v>15</v>
      </c>
      <c r="B369" s="18">
        <v>5311</v>
      </c>
      <c r="C369" s="18">
        <v>5169</v>
      </c>
      <c r="D369" s="18">
        <v>51691</v>
      </c>
      <c r="E369" s="18"/>
      <c r="F369" s="17">
        <v>18000</v>
      </c>
      <c r="G369" s="17">
        <v>7000</v>
      </c>
      <c r="H369" s="17">
        <v>25000</v>
      </c>
      <c r="I369" s="17">
        <v>22053</v>
      </c>
      <c r="J369" s="17">
        <v>-2947</v>
      </c>
      <c r="K369" s="16">
        <f t="shared" si="15"/>
        <v>0.88212000000000002</v>
      </c>
      <c r="L369" s="15" t="s">
        <v>960</v>
      </c>
    </row>
    <row r="370" spans="1:12" x14ac:dyDescent="0.2">
      <c r="A370" s="18">
        <v>15</v>
      </c>
      <c r="B370" s="18">
        <v>5311</v>
      </c>
      <c r="C370" s="18">
        <v>5171</v>
      </c>
      <c r="D370" s="18"/>
      <c r="E370" s="18"/>
      <c r="F370" s="17">
        <v>30000</v>
      </c>
      <c r="G370" s="17">
        <v>-13200</v>
      </c>
      <c r="H370" s="17">
        <v>16800</v>
      </c>
      <c r="I370" s="17">
        <v>9012</v>
      </c>
      <c r="J370" s="17">
        <v>-7788</v>
      </c>
      <c r="K370" s="16">
        <f t="shared" si="15"/>
        <v>0.53642857142857148</v>
      </c>
      <c r="L370" s="15" t="s">
        <v>961</v>
      </c>
    </row>
    <row r="371" spans="1:12" x14ac:dyDescent="0.2">
      <c r="A371" s="18">
        <v>15</v>
      </c>
      <c r="B371" s="18">
        <v>5311</v>
      </c>
      <c r="C371" s="18">
        <v>5173</v>
      </c>
      <c r="D371" s="18"/>
      <c r="E371" s="18"/>
      <c r="F371" s="17">
        <v>2000</v>
      </c>
      <c r="G371" s="17">
        <v>0</v>
      </c>
      <c r="H371" s="17">
        <v>2000</v>
      </c>
      <c r="I371" s="17">
        <v>598</v>
      </c>
      <c r="J371" s="17">
        <v>-1402</v>
      </c>
      <c r="K371" s="16">
        <f t="shared" si="15"/>
        <v>0.29899999999999999</v>
      </c>
      <c r="L371" s="15" t="s">
        <v>962</v>
      </c>
    </row>
    <row r="372" spans="1:12" x14ac:dyDescent="0.2">
      <c r="A372" s="18">
        <v>15</v>
      </c>
      <c r="B372" s="18">
        <v>5311</v>
      </c>
      <c r="C372" s="18">
        <v>5192</v>
      </c>
      <c r="D372" s="18"/>
      <c r="E372" s="18"/>
      <c r="F372" s="17">
        <v>0</v>
      </c>
      <c r="G372" s="17">
        <v>296300</v>
      </c>
      <c r="H372" s="17">
        <v>296300</v>
      </c>
      <c r="I372" s="17">
        <v>296201</v>
      </c>
      <c r="J372" s="17">
        <v>-99</v>
      </c>
      <c r="K372" s="16">
        <f t="shared" si="15"/>
        <v>0.99966587917651029</v>
      </c>
      <c r="L372" s="15" t="s">
        <v>963</v>
      </c>
    </row>
    <row r="373" spans="1:12" x14ac:dyDescent="0.2">
      <c r="A373" s="18">
        <v>15</v>
      </c>
      <c r="B373" s="18">
        <v>5311</v>
      </c>
      <c r="C373" s="18">
        <v>5499</v>
      </c>
      <c r="D373" s="18"/>
      <c r="E373" s="18"/>
      <c r="F373" s="17">
        <v>0</v>
      </c>
      <c r="G373" s="17">
        <v>23700</v>
      </c>
      <c r="H373" s="17">
        <v>23700</v>
      </c>
      <c r="I373" s="17">
        <v>23620</v>
      </c>
      <c r="J373" s="17">
        <v>-80</v>
      </c>
      <c r="K373" s="16">
        <f t="shared" si="15"/>
        <v>0.99662447257383968</v>
      </c>
      <c r="L373" s="15" t="s">
        <v>964</v>
      </c>
    </row>
    <row r="374" spans="1:12" x14ac:dyDescent="0.2">
      <c r="A374" s="14" t="s">
        <v>316</v>
      </c>
      <c r="B374" s="14"/>
      <c r="C374" s="14"/>
      <c r="D374" s="14"/>
      <c r="E374" s="14"/>
      <c r="F374" s="13">
        <f>SUM(F347:F373)</f>
        <v>1730000</v>
      </c>
      <c r="G374" s="13">
        <f>SUM(G347:G373)</f>
        <v>837500</v>
      </c>
      <c r="H374" s="13">
        <f>SUM(H347:H373)</f>
        <v>2567500</v>
      </c>
      <c r="I374" s="13">
        <f>SUM(I347:I373)</f>
        <v>2404625.12</v>
      </c>
      <c r="J374" s="13">
        <f>SUM(J347:J373)</f>
        <v>-162874.87999999995</v>
      </c>
      <c r="K374" s="12">
        <f t="shared" si="15"/>
        <v>0.93656285102239534</v>
      </c>
      <c r="L374" s="11"/>
    </row>
    <row r="375" spans="1:12" x14ac:dyDescent="0.2">
      <c r="A375" s="18">
        <v>15</v>
      </c>
      <c r="B375" s="18">
        <v>5311</v>
      </c>
      <c r="C375" s="18">
        <v>6122</v>
      </c>
      <c r="D375" s="18">
        <v>1501</v>
      </c>
      <c r="E375" s="18"/>
      <c r="F375" s="17">
        <v>63000</v>
      </c>
      <c r="G375" s="17">
        <v>0</v>
      </c>
      <c r="H375" s="17">
        <v>63000</v>
      </c>
      <c r="I375" s="17">
        <v>62780</v>
      </c>
      <c r="J375" s="17">
        <v>-220</v>
      </c>
      <c r="K375" s="16">
        <f t="shared" si="15"/>
        <v>0.99650793650793645</v>
      </c>
      <c r="L375" s="15" t="s">
        <v>41</v>
      </c>
    </row>
    <row r="376" spans="1:12" x14ac:dyDescent="0.2">
      <c r="A376" s="18">
        <v>15</v>
      </c>
      <c r="B376" s="18">
        <v>5311</v>
      </c>
      <c r="C376" s="18">
        <v>6122</v>
      </c>
      <c r="D376" s="18">
        <v>1502</v>
      </c>
      <c r="E376" s="18"/>
      <c r="F376" s="17">
        <v>100000</v>
      </c>
      <c r="G376" s="17">
        <v>210000</v>
      </c>
      <c r="H376" s="17">
        <v>310000</v>
      </c>
      <c r="I376" s="17">
        <v>210204</v>
      </c>
      <c r="J376" s="17">
        <v>-99796</v>
      </c>
      <c r="K376" s="16">
        <f t="shared" si="15"/>
        <v>0.67807741935483867</v>
      </c>
      <c r="L376" s="15" t="s">
        <v>40</v>
      </c>
    </row>
    <row r="377" spans="1:12" x14ac:dyDescent="0.2">
      <c r="A377" s="14" t="s">
        <v>316</v>
      </c>
      <c r="B377" s="14"/>
      <c r="C377" s="14"/>
      <c r="D377" s="14"/>
      <c r="E377" s="14"/>
      <c r="F377" s="13">
        <f>SUM(F375:F376)</f>
        <v>163000</v>
      </c>
      <c r="G377" s="13">
        <f>SUM(G375:G376)</f>
        <v>210000</v>
      </c>
      <c r="H377" s="13">
        <f>SUM(H375:H376)</f>
        <v>373000</v>
      </c>
      <c r="I377" s="13">
        <f>SUM(I375:I376)</f>
        <v>272984</v>
      </c>
      <c r="J377" s="13">
        <f>SUM(J375:J376)</f>
        <v>-100016</v>
      </c>
      <c r="K377" s="12">
        <f t="shared" si="15"/>
        <v>0.73186058981233248</v>
      </c>
      <c r="L377" s="11"/>
    </row>
    <row r="378" spans="1:12" x14ac:dyDescent="0.2">
      <c r="A378" s="10" t="s">
        <v>39</v>
      </c>
      <c r="B378" s="10"/>
      <c r="C378" s="10"/>
      <c r="D378" s="10"/>
      <c r="E378" s="10"/>
      <c r="F378" s="9">
        <f>SUM(F377,F374)</f>
        <v>1893000</v>
      </c>
      <c r="G378" s="9">
        <f>SUM(G377,G374)</f>
        <v>1047500</v>
      </c>
      <c r="H378" s="9">
        <f>SUM(H377,H374)</f>
        <v>2940500</v>
      </c>
      <c r="I378" s="9">
        <f>SUM(I377,I374)</f>
        <v>2677609.12</v>
      </c>
      <c r="J378" s="9">
        <f>SUM(J377,J374)</f>
        <v>-262890.87999999995</v>
      </c>
      <c r="K378" s="8">
        <f t="shared" si="15"/>
        <v>0.91059653800374085</v>
      </c>
      <c r="L378" s="7"/>
    </row>
    <row r="379" spans="1:12" x14ac:dyDescent="0.2">
      <c r="A379" s="182" t="s">
        <v>38</v>
      </c>
      <c r="B379" s="182"/>
      <c r="C379" s="182"/>
      <c r="D379" s="182"/>
      <c r="E379" s="182"/>
      <c r="F379" s="183">
        <f>SUM(F378,F346,F300,F287,F207,F204,F190,F187,F162,F121,F45,F26,F17,F11)</f>
        <v>94322800</v>
      </c>
      <c r="G379" s="183">
        <f>SUM(G378,G346,G300,G287,G207,G204,G190,G187,G162,G121,G45,G26,G17,G11)</f>
        <v>74578000</v>
      </c>
      <c r="H379" s="183">
        <f>SUM(H378,H346,H300,H287,H207,H204,H190,H187,H162,H121,H45,H26,H17,H11)</f>
        <v>168900800</v>
      </c>
      <c r="I379" s="183">
        <f>SUM(I378,I346,I300,I287,I207,I204,I190,I187,I162,I121,I45,I26,I17,I11)</f>
        <v>121959862.71000001</v>
      </c>
      <c r="J379" s="183">
        <f>SUM(J378,J346,J300,J287,J207,J204,J190,J187,J162,J121,J45,J26,J17,J11)</f>
        <v>-46940937.289999999</v>
      </c>
      <c r="K379" s="184">
        <f t="shared" si="15"/>
        <v>0.72207984041520235</v>
      </c>
      <c r="L379" s="185"/>
    </row>
  </sheetData>
  <mergeCells count="1">
    <mergeCell ref="A1:L1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zoomScaleNormal="100" workbookViewId="0">
      <pane ySplit="2" topLeftCell="A30" activePane="bottomLeft" state="frozen"/>
      <selection pane="bottomLeft" activeCell="M2" sqref="M2"/>
    </sheetView>
  </sheetViews>
  <sheetFormatPr defaultColWidth="8.75" defaultRowHeight="14.25" x14ac:dyDescent="0.2"/>
  <cols>
    <col min="1" max="1" width="5.625" style="30" customWidth="1"/>
    <col min="2" max="2" width="5.25" style="30" customWidth="1"/>
    <col min="3" max="3" width="6.875" style="30" customWidth="1"/>
    <col min="4" max="4" width="36.25" style="31" customWidth="1"/>
    <col min="5" max="5" width="5.375" style="30" customWidth="1"/>
    <col min="6" max="6" width="6.5" style="30" customWidth="1"/>
    <col min="7" max="7" width="10.875" style="31" customWidth="1"/>
    <col min="8" max="8" width="10.25" style="32" customWidth="1"/>
    <col min="9" max="9" width="10.75" style="32" customWidth="1"/>
    <col min="10" max="10" width="10.875" style="32" customWidth="1"/>
    <col min="11" max="11" width="13.75" style="32" customWidth="1"/>
    <col min="12" max="12" width="11" style="32" customWidth="1"/>
    <col min="13" max="13" width="49.875" style="33" customWidth="1"/>
    <col min="14" max="16384" width="8.75" style="21"/>
  </cols>
  <sheetData>
    <row r="1" spans="1:13" ht="57.75" customHeight="1" x14ac:dyDescent="0.2">
      <c r="A1" s="610" t="s">
        <v>37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</row>
    <row r="2" spans="1:13" ht="54" customHeight="1" x14ac:dyDescent="0.2">
      <c r="A2" s="194" t="s">
        <v>2</v>
      </c>
      <c r="B2" s="194" t="s">
        <v>1</v>
      </c>
      <c r="C2" s="194" t="s">
        <v>3</v>
      </c>
      <c r="D2" s="195" t="s">
        <v>190</v>
      </c>
      <c r="E2" s="194" t="s">
        <v>5</v>
      </c>
      <c r="F2" s="194" t="s">
        <v>4</v>
      </c>
      <c r="G2" s="196" t="s">
        <v>329</v>
      </c>
      <c r="H2" s="196" t="s">
        <v>330</v>
      </c>
      <c r="I2" s="196" t="s">
        <v>331</v>
      </c>
      <c r="J2" s="196" t="s">
        <v>332</v>
      </c>
      <c r="K2" s="196" t="s">
        <v>333</v>
      </c>
      <c r="L2" s="197" t="s">
        <v>334</v>
      </c>
      <c r="M2" s="195" t="s">
        <v>902</v>
      </c>
    </row>
    <row r="3" spans="1:13" ht="18" customHeight="1" x14ac:dyDescent="0.2">
      <c r="A3" s="22"/>
      <c r="B3" s="22"/>
      <c r="C3" s="22"/>
      <c r="D3" s="23"/>
      <c r="E3" s="22"/>
      <c r="F3" s="22"/>
      <c r="G3" s="24"/>
      <c r="H3" s="24"/>
      <c r="I3" s="24"/>
      <c r="J3" s="24"/>
      <c r="K3" s="24"/>
      <c r="L3" s="25"/>
      <c r="M3" s="23"/>
    </row>
    <row r="4" spans="1:13" ht="18" customHeight="1" x14ac:dyDescent="0.2">
      <c r="A4" s="207">
        <v>3111</v>
      </c>
      <c r="B4" s="207">
        <v>5331</v>
      </c>
      <c r="C4" s="207">
        <v>1401</v>
      </c>
      <c r="D4" s="208" t="s">
        <v>139</v>
      </c>
      <c r="E4" s="207">
        <v>4</v>
      </c>
      <c r="F4" s="207"/>
      <c r="G4" s="209">
        <v>1198000</v>
      </c>
      <c r="H4" s="209">
        <v>0</v>
      </c>
      <c r="I4" s="209">
        <v>1198000</v>
      </c>
      <c r="J4" s="209">
        <v>1198000</v>
      </c>
      <c r="K4" s="209">
        <v>0</v>
      </c>
      <c r="L4" s="210">
        <v>1</v>
      </c>
      <c r="M4" s="208" t="s">
        <v>139</v>
      </c>
    </row>
    <row r="5" spans="1:13" s="199" customFormat="1" ht="18" customHeight="1" x14ac:dyDescent="0.2">
      <c r="A5" s="211" t="s">
        <v>171</v>
      </c>
      <c r="B5" s="212"/>
      <c r="C5" s="212"/>
      <c r="D5" s="213"/>
      <c r="E5" s="212"/>
      <c r="F5" s="212"/>
      <c r="G5" s="214">
        <f>SUM(G3:G4)</f>
        <v>1198000</v>
      </c>
      <c r="H5" s="214">
        <f t="shared" ref="H5:K5" si="0">SUM(H3:H4)</f>
        <v>0</v>
      </c>
      <c r="I5" s="214">
        <f t="shared" si="0"/>
        <v>1198000</v>
      </c>
      <c r="J5" s="214">
        <f t="shared" si="0"/>
        <v>1198000</v>
      </c>
      <c r="K5" s="214">
        <f t="shared" si="0"/>
        <v>0</v>
      </c>
      <c r="L5" s="215">
        <f>J5/I5</f>
        <v>1</v>
      </c>
      <c r="M5" s="213"/>
    </row>
    <row r="6" spans="1:13" s="199" customFormat="1" ht="18" customHeight="1" x14ac:dyDescent="0.2">
      <c r="A6" s="26"/>
      <c r="B6" s="26"/>
      <c r="C6" s="26"/>
      <c r="D6" s="27"/>
      <c r="E6" s="26"/>
      <c r="F6" s="26"/>
      <c r="G6" s="28"/>
      <c r="H6" s="28"/>
      <c r="I6" s="28"/>
      <c r="J6" s="28"/>
      <c r="K6" s="28"/>
      <c r="L6" s="29"/>
      <c r="M6" s="27"/>
    </row>
    <row r="7" spans="1:13" s="199" customFormat="1" ht="18" customHeight="1" x14ac:dyDescent="0.2">
      <c r="A7" s="200">
        <v>3113</v>
      </c>
      <c r="B7" s="200">
        <v>5331</v>
      </c>
      <c r="C7" s="200">
        <v>1405</v>
      </c>
      <c r="D7" s="45" t="s">
        <v>138</v>
      </c>
      <c r="E7" s="200">
        <v>4</v>
      </c>
      <c r="F7" s="200"/>
      <c r="G7" s="201">
        <v>1600000</v>
      </c>
      <c r="H7" s="201">
        <v>0</v>
      </c>
      <c r="I7" s="201">
        <v>1600000</v>
      </c>
      <c r="J7" s="201">
        <v>1600000</v>
      </c>
      <c r="K7" s="201">
        <v>0</v>
      </c>
      <c r="L7" s="202">
        <v>1</v>
      </c>
      <c r="M7" s="45" t="s">
        <v>138</v>
      </c>
    </row>
    <row r="8" spans="1:13" s="199" customFormat="1" ht="18" customHeight="1" x14ac:dyDescent="0.2">
      <c r="A8" s="198" t="s">
        <v>171</v>
      </c>
      <c r="B8" s="198"/>
      <c r="C8" s="198"/>
      <c r="D8" s="203"/>
      <c r="E8" s="198"/>
      <c r="F8" s="198"/>
      <c r="G8" s="204">
        <f>SUM(G6:G7)</f>
        <v>1600000</v>
      </c>
      <c r="H8" s="204">
        <f t="shared" ref="H8:K8" si="1">SUM(H6:H7)</f>
        <v>0</v>
      </c>
      <c r="I8" s="204">
        <f t="shared" si="1"/>
        <v>1600000</v>
      </c>
      <c r="J8" s="204">
        <f t="shared" si="1"/>
        <v>1600000</v>
      </c>
      <c r="K8" s="204">
        <f t="shared" si="1"/>
        <v>0</v>
      </c>
      <c r="L8" s="205">
        <f>J8/I8</f>
        <v>1</v>
      </c>
      <c r="M8" s="206" t="s">
        <v>189</v>
      </c>
    </row>
    <row r="9" spans="1:13" ht="18" customHeight="1" x14ac:dyDescent="0.2">
      <c r="A9" s="22"/>
      <c r="B9" s="22"/>
      <c r="C9" s="22"/>
      <c r="D9" s="23"/>
      <c r="E9" s="22"/>
      <c r="F9" s="22"/>
      <c r="G9" s="24"/>
      <c r="H9" s="24"/>
      <c r="I9" s="24"/>
      <c r="J9" s="24"/>
      <c r="K9" s="24"/>
      <c r="L9" s="25"/>
      <c r="M9" s="23"/>
    </row>
    <row r="10" spans="1:13" ht="18" customHeight="1" x14ac:dyDescent="0.2">
      <c r="A10" s="207">
        <v>3113</v>
      </c>
      <c r="B10" s="207">
        <v>2229</v>
      </c>
      <c r="C10" s="207">
        <v>1406</v>
      </c>
      <c r="D10" s="208" t="s">
        <v>186</v>
      </c>
      <c r="E10" s="207">
        <v>4</v>
      </c>
      <c r="F10" s="207"/>
      <c r="G10" s="209">
        <v>0</v>
      </c>
      <c r="H10" s="209">
        <v>38300</v>
      </c>
      <c r="I10" s="209">
        <v>38300</v>
      </c>
      <c r="J10" s="209">
        <v>38281</v>
      </c>
      <c r="K10" s="209">
        <f>J10-I10</f>
        <v>-19</v>
      </c>
      <c r="L10" s="210">
        <f>J10/I10</f>
        <v>0.9995039164490862</v>
      </c>
      <c r="M10" s="208" t="s">
        <v>17</v>
      </c>
    </row>
    <row r="11" spans="1:13" ht="18" customHeight="1" x14ac:dyDescent="0.2">
      <c r="A11" s="211" t="s">
        <v>170</v>
      </c>
      <c r="B11" s="211"/>
      <c r="C11" s="211"/>
      <c r="D11" s="216"/>
      <c r="E11" s="211"/>
      <c r="F11" s="211"/>
      <c r="G11" s="217">
        <f>SUM(G9:G10)</f>
        <v>0</v>
      </c>
      <c r="H11" s="217">
        <f t="shared" ref="H11:K11" si="2">SUM(H9:H10)</f>
        <v>38300</v>
      </c>
      <c r="I11" s="217">
        <f t="shared" si="2"/>
        <v>38300</v>
      </c>
      <c r="J11" s="217">
        <f t="shared" si="2"/>
        <v>38281</v>
      </c>
      <c r="K11" s="217">
        <f t="shared" si="2"/>
        <v>-19</v>
      </c>
      <c r="L11" s="218">
        <f>J11/I11</f>
        <v>0.9995039164490862</v>
      </c>
      <c r="M11" s="219" t="s">
        <v>188</v>
      </c>
    </row>
    <row r="12" spans="1:13" ht="18" customHeight="1" x14ac:dyDescent="0.2">
      <c r="A12" s="207"/>
      <c r="B12" s="207"/>
      <c r="C12" s="207"/>
      <c r="D12" s="208"/>
      <c r="E12" s="207"/>
      <c r="F12" s="207"/>
      <c r="G12" s="209"/>
      <c r="H12" s="209"/>
      <c r="I12" s="209"/>
      <c r="J12" s="209"/>
      <c r="K12" s="209"/>
      <c r="L12" s="210"/>
      <c r="M12" s="208"/>
    </row>
    <row r="13" spans="1:13" ht="18" customHeight="1" x14ac:dyDescent="0.2">
      <c r="A13" s="207">
        <v>3113</v>
      </c>
      <c r="B13" s="207">
        <v>5331</v>
      </c>
      <c r="C13" s="207">
        <v>1406</v>
      </c>
      <c r="D13" s="208" t="s">
        <v>186</v>
      </c>
      <c r="E13" s="207">
        <v>4</v>
      </c>
      <c r="F13" s="207"/>
      <c r="G13" s="209">
        <v>2852000</v>
      </c>
      <c r="H13" s="209">
        <v>0</v>
      </c>
      <c r="I13" s="209">
        <v>2852000</v>
      </c>
      <c r="J13" s="209">
        <v>2852000</v>
      </c>
      <c r="K13" s="209">
        <v>0</v>
      </c>
      <c r="L13" s="210">
        <v>1</v>
      </c>
      <c r="M13" s="208" t="s">
        <v>137</v>
      </c>
    </row>
    <row r="14" spans="1:13" ht="18" customHeight="1" x14ac:dyDescent="0.2">
      <c r="A14" s="207">
        <v>3113</v>
      </c>
      <c r="B14" s="207">
        <v>5331</v>
      </c>
      <c r="C14" s="207">
        <v>14061</v>
      </c>
      <c r="D14" s="208" t="s">
        <v>187</v>
      </c>
      <c r="E14" s="207">
        <v>4</v>
      </c>
      <c r="F14" s="207"/>
      <c r="G14" s="209">
        <v>200000</v>
      </c>
      <c r="H14" s="209">
        <v>0</v>
      </c>
      <c r="I14" s="209">
        <v>200000</v>
      </c>
      <c r="J14" s="209">
        <v>200000</v>
      </c>
      <c r="K14" s="209">
        <v>0</v>
      </c>
      <c r="L14" s="210">
        <v>1</v>
      </c>
      <c r="M14" s="208" t="s">
        <v>136</v>
      </c>
    </row>
    <row r="15" spans="1:13" ht="18" customHeight="1" x14ac:dyDescent="0.2">
      <c r="A15" s="207">
        <v>3113</v>
      </c>
      <c r="B15" s="207">
        <v>5331</v>
      </c>
      <c r="C15" s="207">
        <v>14062</v>
      </c>
      <c r="D15" s="208" t="s">
        <v>187</v>
      </c>
      <c r="E15" s="207">
        <v>4</v>
      </c>
      <c r="F15" s="207"/>
      <c r="G15" s="209">
        <v>150000</v>
      </c>
      <c r="H15" s="209">
        <v>0</v>
      </c>
      <c r="I15" s="209">
        <v>150000</v>
      </c>
      <c r="J15" s="209">
        <v>150000</v>
      </c>
      <c r="K15" s="209">
        <v>0</v>
      </c>
      <c r="L15" s="210">
        <v>1</v>
      </c>
      <c r="M15" s="208" t="s">
        <v>135</v>
      </c>
    </row>
    <row r="16" spans="1:13" ht="18" customHeight="1" x14ac:dyDescent="0.2">
      <c r="A16" s="207">
        <v>3141</v>
      </c>
      <c r="B16" s="207">
        <v>5331</v>
      </c>
      <c r="C16" s="207">
        <v>1406</v>
      </c>
      <c r="D16" s="208" t="s">
        <v>186</v>
      </c>
      <c r="E16" s="207">
        <v>4</v>
      </c>
      <c r="F16" s="207"/>
      <c r="G16" s="209">
        <v>1159000</v>
      </c>
      <c r="H16" s="209">
        <v>0</v>
      </c>
      <c r="I16" s="209">
        <v>1159000</v>
      </c>
      <c r="J16" s="209">
        <v>1159000</v>
      </c>
      <c r="K16" s="209">
        <v>0</v>
      </c>
      <c r="L16" s="210">
        <v>1</v>
      </c>
      <c r="M16" s="208" t="s">
        <v>134</v>
      </c>
    </row>
    <row r="17" spans="1:13" ht="18" customHeight="1" x14ac:dyDescent="0.2">
      <c r="A17" s="211" t="s">
        <v>171</v>
      </c>
      <c r="B17" s="212"/>
      <c r="C17" s="212"/>
      <c r="D17" s="213"/>
      <c r="E17" s="212"/>
      <c r="F17" s="212"/>
      <c r="G17" s="214">
        <f>SUM(G13:G16)</f>
        <v>4361000</v>
      </c>
      <c r="H17" s="214">
        <f t="shared" ref="H17:K17" si="3">SUM(H13:H16)</f>
        <v>0</v>
      </c>
      <c r="I17" s="214">
        <f t="shared" si="3"/>
        <v>4361000</v>
      </c>
      <c r="J17" s="214">
        <f t="shared" si="3"/>
        <v>4361000</v>
      </c>
      <c r="K17" s="214">
        <f t="shared" si="3"/>
        <v>0</v>
      </c>
      <c r="L17" s="215">
        <f>J17/I17</f>
        <v>1</v>
      </c>
      <c r="M17" s="213"/>
    </row>
    <row r="18" spans="1:13" ht="18" customHeight="1" x14ac:dyDescent="0.2">
      <c r="A18" s="26"/>
      <c r="B18" s="26"/>
      <c r="C18" s="26"/>
      <c r="D18" s="27"/>
      <c r="E18" s="26"/>
      <c r="F18" s="26"/>
      <c r="G18" s="28"/>
      <c r="H18" s="28"/>
      <c r="I18" s="28"/>
      <c r="J18" s="28"/>
      <c r="K18" s="28"/>
      <c r="L18" s="29"/>
      <c r="M18" s="27"/>
    </row>
    <row r="19" spans="1:13" ht="18" customHeight="1" x14ac:dyDescent="0.2">
      <c r="A19" s="200">
        <v>3231</v>
      </c>
      <c r="B19" s="200">
        <v>5171</v>
      </c>
      <c r="C19" s="200">
        <v>1407</v>
      </c>
      <c r="D19" s="45" t="s">
        <v>133</v>
      </c>
      <c r="E19" s="200">
        <v>5</v>
      </c>
      <c r="F19" s="200"/>
      <c r="G19" s="201">
        <v>0</v>
      </c>
      <c r="H19" s="201">
        <v>250000</v>
      </c>
      <c r="I19" s="201">
        <v>250000</v>
      </c>
      <c r="J19" s="201">
        <v>209916</v>
      </c>
      <c r="K19" s="201">
        <f>J19-I19</f>
        <v>-40084</v>
      </c>
      <c r="L19" s="202">
        <f>J19/I19</f>
        <v>0.83966399999999997</v>
      </c>
      <c r="M19" s="45" t="s">
        <v>100</v>
      </c>
    </row>
    <row r="20" spans="1:13" ht="18" customHeight="1" x14ac:dyDescent="0.2">
      <c r="A20" s="200">
        <v>3231</v>
      </c>
      <c r="B20" s="200">
        <v>5331</v>
      </c>
      <c r="C20" s="200">
        <v>1407</v>
      </c>
      <c r="D20" s="45" t="s">
        <v>133</v>
      </c>
      <c r="E20" s="200">
        <v>4</v>
      </c>
      <c r="F20" s="200"/>
      <c r="G20" s="201">
        <v>300000</v>
      </c>
      <c r="H20" s="201">
        <v>0</v>
      </c>
      <c r="I20" s="201">
        <v>300000</v>
      </c>
      <c r="J20" s="201">
        <v>300000</v>
      </c>
      <c r="K20" s="201">
        <v>0</v>
      </c>
      <c r="L20" s="202">
        <f>J20/I20</f>
        <v>1</v>
      </c>
      <c r="M20" s="45" t="s">
        <v>133</v>
      </c>
    </row>
    <row r="21" spans="1:13" ht="18" customHeight="1" x14ac:dyDescent="0.2">
      <c r="A21" s="198" t="s">
        <v>171</v>
      </c>
      <c r="B21" s="26"/>
      <c r="C21" s="26"/>
      <c r="D21" s="27"/>
      <c r="E21" s="26"/>
      <c r="F21" s="26"/>
      <c r="G21" s="28">
        <f>SUM(G18:G20)</f>
        <v>300000</v>
      </c>
      <c r="H21" s="28">
        <f t="shared" ref="H21:K21" si="4">SUM(H18:H20)</f>
        <v>250000</v>
      </c>
      <c r="I21" s="28">
        <f t="shared" si="4"/>
        <v>550000</v>
      </c>
      <c r="J21" s="28">
        <f t="shared" si="4"/>
        <v>509916</v>
      </c>
      <c r="K21" s="28">
        <f t="shared" si="4"/>
        <v>-40084</v>
      </c>
      <c r="L21" s="29">
        <f>J21/I21</f>
        <v>0.92712000000000006</v>
      </c>
      <c r="M21" s="27"/>
    </row>
    <row r="22" spans="1:13" ht="18" customHeight="1" x14ac:dyDescent="0.2">
      <c r="A22" s="26"/>
      <c r="B22" s="26"/>
      <c r="C22" s="26"/>
      <c r="D22" s="27"/>
      <c r="E22" s="26"/>
      <c r="F22" s="26"/>
      <c r="G22" s="28"/>
      <c r="H22" s="28"/>
      <c r="I22" s="28"/>
      <c r="J22" s="28"/>
      <c r="K22" s="28"/>
      <c r="L22" s="29"/>
      <c r="M22" s="27"/>
    </row>
    <row r="23" spans="1:13" ht="18" customHeight="1" x14ac:dyDescent="0.2">
      <c r="A23" s="207">
        <v>3315</v>
      </c>
      <c r="B23" s="207">
        <v>2111</v>
      </c>
      <c r="C23" s="207">
        <v>1601</v>
      </c>
      <c r="D23" s="208" t="s">
        <v>183</v>
      </c>
      <c r="E23" s="207"/>
      <c r="F23" s="207"/>
      <c r="G23" s="209">
        <v>995000</v>
      </c>
      <c r="H23" s="209">
        <v>0</v>
      </c>
      <c r="I23" s="209">
        <v>995000</v>
      </c>
      <c r="J23" s="209">
        <v>994236</v>
      </c>
      <c r="K23" s="209">
        <f>J23-I23</f>
        <v>-764</v>
      </c>
      <c r="L23" s="210">
        <f t="shared" ref="L23:L24" si="5">J23/I23</f>
        <v>0.99923216080402011</v>
      </c>
      <c r="M23" s="208" t="s">
        <v>10</v>
      </c>
    </row>
    <row r="24" spans="1:13" ht="18" customHeight="1" x14ac:dyDescent="0.2">
      <c r="A24" s="207">
        <v>3315</v>
      </c>
      <c r="B24" s="207">
        <v>2122</v>
      </c>
      <c r="C24" s="207">
        <v>1601</v>
      </c>
      <c r="D24" s="208" t="s">
        <v>183</v>
      </c>
      <c r="E24" s="207"/>
      <c r="F24" s="207"/>
      <c r="G24" s="209">
        <v>140000</v>
      </c>
      <c r="H24" s="209">
        <v>0</v>
      </c>
      <c r="I24" s="209">
        <v>140000</v>
      </c>
      <c r="J24" s="209">
        <v>140832</v>
      </c>
      <c r="K24" s="209">
        <f t="shared" ref="K24:K25" si="6">J24-I24</f>
        <v>832</v>
      </c>
      <c r="L24" s="210">
        <f t="shared" si="5"/>
        <v>1.0059428571428572</v>
      </c>
      <c r="M24" s="208" t="s">
        <v>12</v>
      </c>
    </row>
    <row r="25" spans="1:13" ht="18" customHeight="1" x14ac:dyDescent="0.2">
      <c r="A25" s="207">
        <v>3315</v>
      </c>
      <c r="B25" s="207">
        <v>2229</v>
      </c>
      <c r="C25" s="207"/>
      <c r="D25" s="208"/>
      <c r="E25" s="207"/>
      <c r="F25" s="207"/>
      <c r="G25" s="209">
        <v>0</v>
      </c>
      <c r="H25" s="209">
        <v>111000</v>
      </c>
      <c r="I25" s="209">
        <v>111000</v>
      </c>
      <c r="J25" s="209"/>
      <c r="K25" s="209">
        <f t="shared" si="6"/>
        <v>-111000</v>
      </c>
      <c r="L25" s="210">
        <v>0</v>
      </c>
      <c r="M25" s="208" t="s">
        <v>17</v>
      </c>
    </row>
    <row r="26" spans="1:13" ht="18" customHeight="1" x14ac:dyDescent="0.2">
      <c r="A26" s="211" t="s">
        <v>170</v>
      </c>
      <c r="B26" s="211"/>
      <c r="C26" s="211"/>
      <c r="D26" s="216"/>
      <c r="E26" s="211"/>
      <c r="F26" s="211"/>
      <c r="G26" s="217">
        <f>SUM(G22:G25)</f>
        <v>1135000</v>
      </c>
      <c r="H26" s="217">
        <f t="shared" ref="H26:I26" si="7">SUM(H22:H25)</f>
        <v>111000</v>
      </c>
      <c r="I26" s="217">
        <f t="shared" si="7"/>
        <v>1246000</v>
      </c>
      <c r="J26" s="217">
        <f>SUM(J22:J25)</f>
        <v>1135068</v>
      </c>
      <c r="K26" s="217">
        <f t="shared" ref="K26" si="8">SUM(K22:K25)</f>
        <v>-110932</v>
      </c>
      <c r="L26" s="220">
        <f>J26/I26</f>
        <v>0.91096950240770469</v>
      </c>
      <c r="M26" s="219" t="s">
        <v>185</v>
      </c>
    </row>
    <row r="27" spans="1:13" ht="18" customHeight="1" x14ac:dyDescent="0.2">
      <c r="A27" s="207">
        <v>3315</v>
      </c>
      <c r="B27" s="207">
        <v>5191</v>
      </c>
      <c r="C27" s="207">
        <v>160111</v>
      </c>
      <c r="D27" s="208" t="s">
        <v>184</v>
      </c>
      <c r="E27" s="207">
        <v>14</v>
      </c>
      <c r="F27" s="207"/>
      <c r="G27" s="209">
        <v>0</v>
      </c>
      <c r="H27" s="209">
        <v>100000</v>
      </c>
      <c r="I27" s="209">
        <v>100000</v>
      </c>
      <c r="J27" s="209"/>
      <c r="K27" s="209">
        <f>J27-I27</f>
        <v>-100000</v>
      </c>
      <c r="L27" s="210">
        <f>J27/I27</f>
        <v>0</v>
      </c>
      <c r="M27" s="208" t="s">
        <v>63</v>
      </c>
    </row>
    <row r="28" spans="1:13" ht="18" customHeight="1" x14ac:dyDescent="0.2">
      <c r="A28" s="207">
        <v>3315</v>
      </c>
      <c r="B28" s="207">
        <v>5331</v>
      </c>
      <c r="C28" s="207">
        <v>1601</v>
      </c>
      <c r="D28" s="208" t="s">
        <v>183</v>
      </c>
      <c r="E28" s="207">
        <v>4</v>
      </c>
      <c r="F28" s="207"/>
      <c r="G28" s="209">
        <v>5900000</v>
      </c>
      <c r="H28" s="209">
        <v>0</v>
      </c>
      <c r="I28" s="209">
        <v>5900000</v>
      </c>
      <c r="J28" s="209">
        <v>5900000</v>
      </c>
      <c r="K28" s="209">
        <f t="shared" ref="K28:K42" si="9">J28-I28</f>
        <v>0</v>
      </c>
      <c r="L28" s="210">
        <f t="shared" ref="L28:L43" si="10">J28/I28</f>
        <v>1</v>
      </c>
      <c r="M28" s="208" t="s">
        <v>132</v>
      </c>
    </row>
    <row r="29" spans="1:13" ht="18" customHeight="1" x14ac:dyDescent="0.2">
      <c r="A29" s="207">
        <v>3315</v>
      </c>
      <c r="B29" s="207">
        <v>5331</v>
      </c>
      <c r="C29" s="207">
        <v>16011</v>
      </c>
      <c r="D29" s="208" t="s">
        <v>182</v>
      </c>
      <c r="E29" s="207">
        <v>4</v>
      </c>
      <c r="F29" s="207"/>
      <c r="G29" s="209">
        <v>1750000</v>
      </c>
      <c r="H29" s="209">
        <v>0</v>
      </c>
      <c r="I29" s="209">
        <v>1750000</v>
      </c>
      <c r="J29" s="209">
        <v>1750000</v>
      </c>
      <c r="K29" s="209">
        <f t="shared" si="9"/>
        <v>0</v>
      </c>
      <c r="L29" s="210">
        <f t="shared" si="10"/>
        <v>1</v>
      </c>
      <c r="M29" s="208" t="s">
        <v>131</v>
      </c>
    </row>
    <row r="30" spans="1:13" ht="18" customHeight="1" x14ac:dyDescent="0.2">
      <c r="A30" s="207">
        <v>3315</v>
      </c>
      <c r="B30" s="207">
        <v>5331</v>
      </c>
      <c r="C30" s="207">
        <v>16012</v>
      </c>
      <c r="D30" s="208" t="s">
        <v>181</v>
      </c>
      <c r="E30" s="207">
        <v>4</v>
      </c>
      <c r="F30" s="207"/>
      <c r="G30" s="209">
        <v>400000</v>
      </c>
      <c r="H30" s="209">
        <v>0</v>
      </c>
      <c r="I30" s="209">
        <v>400000</v>
      </c>
      <c r="J30" s="209">
        <v>400000</v>
      </c>
      <c r="K30" s="209">
        <f t="shared" si="9"/>
        <v>0</v>
      </c>
      <c r="L30" s="210">
        <f t="shared" si="10"/>
        <v>1</v>
      </c>
      <c r="M30" s="208" t="s">
        <v>1044</v>
      </c>
    </row>
    <row r="31" spans="1:13" ht="18" customHeight="1" x14ac:dyDescent="0.2">
      <c r="A31" s="207">
        <v>3315</v>
      </c>
      <c r="B31" s="207">
        <v>5331</v>
      </c>
      <c r="C31" s="207">
        <v>16013</v>
      </c>
      <c r="D31" s="208" t="s">
        <v>180</v>
      </c>
      <c r="E31" s="207">
        <v>4</v>
      </c>
      <c r="F31" s="207"/>
      <c r="G31" s="209">
        <v>995000</v>
      </c>
      <c r="H31" s="209">
        <v>0</v>
      </c>
      <c r="I31" s="209">
        <v>995000</v>
      </c>
      <c r="J31" s="209">
        <v>994236</v>
      </c>
      <c r="K31" s="209">
        <f t="shared" si="9"/>
        <v>-764</v>
      </c>
      <c r="L31" s="210">
        <f t="shared" si="10"/>
        <v>0.99923216080402011</v>
      </c>
      <c r="M31" s="208" t="s">
        <v>130</v>
      </c>
    </row>
    <row r="32" spans="1:13" ht="18" customHeight="1" x14ac:dyDescent="0.2">
      <c r="A32" s="207">
        <v>3315</v>
      </c>
      <c r="B32" s="207">
        <v>5331</v>
      </c>
      <c r="C32" s="207">
        <v>16015</v>
      </c>
      <c r="D32" s="208" t="s">
        <v>179</v>
      </c>
      <c r="E32" s="207">
        <v>4</v>
      </c>
      <c r="F32" s="207"/>
      <c r="G32" s="209">
        <v>0</v>
      </c>
      <c r="H32" s="209">
        <v>330000</v>
      </c>
      <c r="I32" s="209">
        <v>330000</v>
      </c>
      <c r="J32" s="209">
        <v>330000</v>
      </c>
      <c r="K32" s="209">
        <f t="shared" si="9"/>
        <v>0</v>
      </c>
      <c r="L32" s="210">
        <f t="shared" si="10"/>
        <v>1</v>
      </c>
      <c r="M32" s="208" t="s">
        <v>118</v>
      </c>
    </row>
    <row r="33" spans="1:13" ht="18" customHeight="1" x14ac:dyDescent="0.2">
      <c r="A33" s="207">
        <v>3315</v>
      </c>
      <c r="B33" s="207">
        <v>5331</v>
      </c>
      <c r="C33" s="207">
        <v>16016</v>
      </c>
      <c r="D33" s="208" t="s">
        <v>174</v>
      </c>
      <c r="E33" s="207">
        <v>4</v>
      </c>
      <c r="F33" s="207"/>
      <c r="G33" s="209">
        <v>0</v>
      </c>
      <c r="H33" s="209">
        <v>280000</v>
      </c>
      <c r="I33" s="209">
        <v>280000</v>
      </c>
      <c r="J33" s="209">
        <v>280000</v>
      </c>
      <c r="K33" s="209">
        <f t="shared" si="9"/>
        <v>0</v>
      </c>
      <c r="L33" s="210">
        <f t="shared" si="10"/>
        <v>1</v>
      </c>
      <c r="M33" s="208" t="s">
        <v>118</v>
      </c>
    </row>
    <row r="34" spans="1:13" ht="18" customHeight="1" x14ac:dyDescent="0.2">
      <c r="A34" s="207">
        <v>3315</v>
      </c>
      <c r="B34" s="207">
        <v>5336</v>
      </c>
      <c r="C34" s="207">
        <v>16015</v>
      </c>
      <c r="D34" s="208" t="s">
        <v>179</v>
      </c>
      <c r="E34" s="207">
        <v>4</v>
      </c>
      <c r="F34" s="207">
        <v>339</v>
      </c>
      <c r="G34" s="209">
        <v>0</v>
      </c>
      <c r="H34" s="209">
        <v>400000</v>
      </c>
      <c r="I34" s="209">
        <v>400000</v>
      </c>
      <c r="J34" s="209">
        <v>400000</v>
      </c>
      <c r="K34" s="209">
        <f t="shared" si="9"/>
        <v>0</v>
      </c>
      <c r="L34" s="210">
        <f t="shared" si="10"/>
        <v>1</v>
      </c>
      <c r="M34" s="208" t="s">
        <v>129</v>
      </c>
    </row>
    <row r="35" spans="1:13" ht="18" customHeight="1" x14ac:dyDescent="0.2">
      <c r="A35" s="207">
        <v>3315</v>
      </c>
      <c r="B35" s="207">
        <v>5336</v>
      </c>
      <c r="C35" s="207">
        <v>16017</v>
      </c>
      <c r="D35" s="208" t="s">
        <v>178</v>
      </c>
      <c r="E35" s="207">
        <v>4</v>
      </c>
      <c r="F35" s="207">
        <v>331</v>
      </c>
      <c r="G35" s="209">
        <v>0</v>
      </c>
      <c r="H35" s="209">
        <v>52000</v>
      </c>
      <c r="I35" s="209">
        <v>52000</v>
      </c>
      <c r="J35" s="209">
        <v>52000</v>
      </c>
      <c r="K35" s="209">
        <f t="shared" si="9"/>
        <v>0</v>
      </c>
      <c r="L35" s="210">
        <f t="shared" si="10"/>
        <v>1</v>
      </c>
      <c r="M35" s="208" t="s">
        <v>129</v>
      </c>
    </row>
    <row r="36" spans="1:13" ht="18" customHeight="1" x14ac:dyDescent="0.2">
      <c r="A36" s="207">
        <v>3315</v>
      </c>
      <c r="B36" s="207">
        <v>5336</v>
      </c>
      <c r="C36" s="207">
        <v>16019</v>
      </c>
      <c r="D36" s="208" t="s">
        <v>177</v>
      </c>
      <c r="E36" s="207">
        <v>4</v>
      </c>
      <c r="F36" s="207">
        <v>34053</v>
      </c>
      <c r="G36" s="209">
        <v>0</v>
      </c>
      <c r="H36" s="209">
        <v>16000</v>
      </c>
      <c r="I36" s="209">
        <v>16000</v>
      </c>
      <c r="J36" s="209">
        <v>16000</v>
      </c>
      <c r="K36" s="209">
        <f t="shared" si="9"/>
        <v>0</v>
      </c>
      <c r="L36" s="210">
        <f t="shared" si="10"/>
        <v>1</v>
      </c>
      <c r="M36" s="208" t="s">
        <v>129</v>
      </c>
    </row>
    <row r="37" spans="1:13" ht="18" customHeight="1" x14ac:dyDescent="0.2">
      <c r="A37" s="207">
        <v>3315</v>
      </c>
      <c r="B37" s="207">
        <v>5336</v>
      </c>
      <c r="C37" s="207">
        <v>16020</v>
      </c>
      <c r="D37" s="208" t="s">
        <v>176</v>
      </c>
      <c r="E37" s="207">
        <v>4</v>
      </c>
      <c r="F37" s="207">
        <v>214</v>
      </c>
      <c r="G37" s="209">
        <v>0</v>
      </c>
      <c r="H37" s="209">
        <v>41600</v>
      </c>
      <c r="I37" s="209">
        <v>41600</v>
      </c>
      <c r="J37" s="209">
        <v>41540</v>
      </c>
      <c r="K37" s="209">
        <f t="shared" si="9"/>
        <v>-60</v>
      </c>
      <c r="L37" s="210">
        <f t="shared" si="10"/>
        <v>0.99855769230769231</v>
      </c>
      <c r="M37" s="208" t="s">
        <v>129</v>
      </c>
    </row>
    <row r="38" spans="1:13" ht="18" customHeight="1" x14ac:dyDescent="0.2">
      <c r="A38" s="207">
        <v>3315</v>
      </c>
      <c r="B38" s="207">
        <v>5336</v>
      </c>
      <c r="C38" s="207">
        <v>16021</v>
      </c>
      <c r="D38" s="208" t="s">
        <v>335</v>
      </c>
      <c r="E38" s="207">
        <v>4</v>
      </c>
      <c r="F38" s="207">
        <v>214</v>
      </c>
      <c r="G38" s="209">
        <v>0</v>
      </c>
      <c r="H38" s="209">
        <v>170000</v>
      </c>
      <c r="I38" s="209">
        <v>170000</v>
      </c>
      <c r="J38" s="209">
        <v>170000</v>
      </c>
      <c r="K38" s="209">
        <f t="shared" si="9"/>
        <v>0</v>
      </c>
      <c r="L38" s="210">
        <f t="shared" si="10"/>
        <v>1</v>
      </c>
      <c r="M38" s="208" t="s">
        <v>129</v>
      </c>
    </row>
    <row r="39" spans="1:13" ht="18" customHeight="1" x14ac:dyDescent="0.2">
      <c r="A39" s="207">
        <v>3315</v>
      </c>
      <c r="B39" s="207">
        <v>6351</v>
      </c>
      <c r="C39" s="207">
        <v>16014</v>
      </c>
      <c r="D39" s="208" t="s">
        <v>175</v>
      </c>
      <c r="E39" s="207">
        <v>4</v>
      </c>
      <c r="F39" s="207"/>
      <c r="G39" s="209">
        <v>200000</v>
      </c>
      <c r="H39" s="209">
        <v>0</v>
      </c>
      <c r="I39" s="209">
        <v>200000</v>
      </c>
      <c r="J39" s="209">
        <v>200000</v>
      </c>
      <c r="K39" s="209">
        <f t="shared" si="9"/>
        <v>0</v>
      </c>
      <c r="L39" s="210">
        <f t="shared" si="10"/>
        <v>1</v>
      </c>
      <c r="M39" s="208" t="s">
        <v>113</v>
      </c>
    </row>
    <row r="40" spans="1:13" ht="18" customHeight="1" x14ac:dyDescent="0.2">
      <c r="A40" s="207">
        <v>3315</v>
      </c>
      <c r="B40" s="207">
        <v>6351</v>
      </c>
      <c r="C40" s="207">
        <v>16016</v>
      </c>
      <c r="D40" s="208" t="s">
        <v>174</v>
      </c>
      <c r="E40" s="207">
        <v>4</v>
      </c>
      <c r="F40" s="207"/>
      <c r="G40" s="209">
        <v>0</v>
      </c>
      <c r="H40" s="209">
        <v>100000</v>
      </c>
      <c r="I40" s="209">
        <v>100000</v>
      </c>
      <c r="J40" s="209">
        <v>100000</v>
      </c>
      <c r="K40" s="209">
        <f t="shared" si="9"/>
        <v>0</v>
      </c>
      <c r="L40" s="210">
        <f t="shared" si="10"/>
        <v>1</v>
      </c>
      <c r="M40" s="208" t="s">
        <v>110</v>
      </c>
    </row>
    <row r="41" spans="1:13" ht="18" customHeight="1" x14ac:dyDescent="0.2">
      <c r="A41" s="207">
        <v>3392</v>
      </c>
      <c r="B41" s="207">
        <v>5331</v>
      </c>
      <c r="C41" s="207">
        <v>33921</v>
      </c>
      <c r="D41" s="208" t="s">
        <v>173</v>
      </c>
      <c r="E41" s="207">
        <v>4</v>
      </c>
      <c r="F41" s="207"/>
      <c r="G41" s="209">
        <v>300000</v>
      </c>
      <c r="H41" s="209">
        <v>0</v>
      </c>
      <c r="I41" s="209">
        <v>300000</v>
      </c>
      <c r="J41" s="209">
        <v>300000</v>
      </c>
      <c r="K41" s="209">
        <f t="shared" si="9"/>
        <v>0</v>
      </c>
      <c r="L41" s="210">
        <f t="shared" si="10"/>
        <v>1</v>
      </c>
      <c r="M41" s="208" t="s">
        <v>128</v>
      </c>
    </row>
    <row r="42" spans="1:13" ht="18" customHeight="1" x14ac:dyDescent="0.2">
      <c r="A42" s="207">
        <v>3392</v>
      </c>
      <c r="B42" s="207">
        <v>5331</v>
      </c>
      <c r="C42" s="207">
        <v>33922</v>
      </c>
      <c r="D42" s="208" t="s">
        <v>172</v>
      </c>
      <c r="E42" s="207">
        <v>4</v>
      </c>
      <c r="F42" s="207"/>
      <c r="G42" s="209">
        <v>400000</v>
      </c>
      <c r="H42" s="209">
        <v>0</v>
      </c>
      <c r="I42" s="209">
        <v>400000</v>
      </c>
      <c r="J42" s="209">
        <v>400000</v>
      </c>
      <c r="K42" s="209">
        <f t="shared" si="9"/>
        <v>0</v>
      </c>
      <c r="L42" s="210">
        <f t="shared" si="10"/>
        <v>1</v>
      </c>
      <c r="M42" s="208" t="s">
        <v>127</v>
      </c>
    </row>
    <row r="43" spans="1:13" ht="18" customHeight="1" x14ac:dyDescent="0.2">
      <c r="A43" s="211" t="s">
        <v>171</v>
      </c>
      <c r="B43" s="212"/>
      <c r="C43" s="212"/>
      <c r="D43" s="213"/>
      <c r="E43" s="212"/>
      <c r="F43" s="212"/>
      <c r="G43" s="214">
        <f>SUM(G27:G42)</f>
        <v>9945000</v>
      </c>
      <c r="H43" s="214">
        <f t="shared" ref="H43:K43" si="11">SUM(H27:H42)</f>
        <v>1489600</v>
      </c>
      <c r="I43" s="214">
        <f t="shared" si="11"/>
        <v>11434600</v>
      </c>
      <c r="J43" s="214">
        <f t="shared" si="11"/>
        <v>11333776</v>
      </c>
      <c r="K43" s="214">
        <f t="shared" si="11"/>
        <v>-100824</v>
      </c>
      <c r="L43" s="215">
        <f t="shared" si="10"/>
        <v>0.99118255120423981</v>
      </c>
      <c r="M43" s="213"/>
    </row>
    <row r="44" spans="1:13" ht="18" customHeight="1" x14ac:dyDescent="0.2">
      <c r="A44" s="22"/>
      <c r="B44" s="22"/>
      <c r="C44" s="22"/>
      <c r="D44" s="23"/>
      <c r="E44" s="22"/>
      <c r="F44" s="22"/>
      <c r="G44" s="24"/>
      <c r="H44" s="24"/>
      <c r="I44" s="24"/>
      <c r="J44" s="24"/>
      <c r="K44" s="24"/>
      <c r="L44" s="25"/>
      <c r="M44" s="23"/>
    </row>
    <row r="45" spans="1:13" ht="18" customHeight="1" x14ac:dyDescent="0.2">
      <c r="A45" s="200">
        <v>3421</v>
      </c>
      <c r="B45" s="200">
        <v>5331</v>
      </c>
      <c r="C45" s="200">
        <v>1403</v>
      </c>
      <c r="D45" s="45" t="s">
        <v>125</v>
      </c>
      <c r="E45" s="200">
        <v>4</v>
      </c>
      <c r="F45" s="200"/>
      <c r="G45" s="201">
        <v>220000</v>
      </c>
      <c r="H45" s="201">
        <v>0</v>
      </c>
      <c r="I45" s="201">
        <v>220000</v>
      </c>
      <c r="J45" s="201">
        <v>220000</v>
      </c>
      <c r="K45" s="201">
        <v>0</v>
      </c>
      <c r="L45" s="202">
        <v>1</v>
      </c>
      <c r="M45" s="45" t="s">
        <v>125</v>
      </c>
    </row>
    <row r="46" spans="1:13" ht="18" customHeight="1" x14ac:dyDescent="0.2">
      <c r="A46" s="198" t="s">
        <v>171</v>
      </c>
      <c r="B46" s="26"/>
      <c r="C46" s="26"/>
      <c r="D46" s="27"/>
      <c r="E46" s="26"/>
      <c r="F46" s="26"/>
      <c r="G46" s="28">
        <f>SUM(G44:G45)</f>
        <v>220000</v>
      </c>
      <c r="H46" s="28">
        <f t="shared" ref="H46:K46" si="12">SUM(H44:H45)</f>
        <v>0</v>
      </c>
      <c r="I46" s="28">
        <f t="shared" si="12"/>
        <v>220000</v>
      </c>
      <c r="J46" s="28">
        <f t="shared" si="12"/>
        <v>220000</v>
      </c>
      <c r="K46" s="28">
        <f t="shared" si="12"/>
        <v>0</v>
      </c>
      <c r="L46" s="29">
        <f t="shared" ref="L46:L48" si="13">J46/I46</f>
        <v>1</v>
      </c>
      <c r="M46" s="27"/>
    </row>
    <row r="47" spans="1:13" ht="18" customHeight="1" x14ac:dyDescent="0.2">
      <c r="A47" s="26"/>
      <c r="B47" s="26"/>
      <c r="C47" s="26"/>
      <c r="D47" s="27"/>
      <c r="E47" s="26"/>
      <c r="F47" s="26"/>
      <c r="G47" s="28"/>
      <c r="H47" s="28"/>
      <c r="I47" s="28"/>
      <c r="J47" s="28"/>
      <c r="K47" s="28"/>
      <c r="L47" s="29"/>
      <c r="M47" s="27"/>
    </row>
    <row r="48" spans="1:13" ht="18" customHeight="1" x14ac:dyDescent="0.2">
      <c r="A48" s="207">
        <v>3639</v>
      </c>
      <c r="B48" s="207">
        <v>2122</v>
      </c>
      <c r="C48" s="207">
        <v>3639</v>
      </c>
      <c r="D48" s="208" t="s">
        <v>119</v>
      </c>
      <c r="E48" s="207"/>
      <c r="F48" s="207"/>
      <c r="G48" s="209">
        <v>855000</v>
      </c>
      <c r="H48" s="209">
        <v>149600</v>
      </c>
      <c r="I48" s="209">
        <v>1004600</v>
      </c>
      <c r="J48" s="209">
        <v>922669</v>
      </c>
      <c r="K48" s="209">
        <f>J48-I48</f>
        <v>-81931</v>
      </c>
      <c r="L48" s="210">
        <f t="shared" si="13"/>
        <v>0.91844415687835956</v>
      </c>
      <c r="M48" s="208" t="s">
        <v>13</v>
      </c>
    </row>
    <row r="49" spans="1:13" ht="18" customHeight="1" x14ac:dyDescent="0.2">
      <c r="A49" s="211" t="s">
        <v>170</v>
      </c>
      <c r="B49" s="217"/>
      <c r="C49" s="217"/>
      <c r="D49" s="217"/>
      <c r="E49" s="217"/>
      <c r="F49" s="217"/>
      <c r="G49" s="217">
        <f>SUM(G47:G48)</f>
        <v>855000</v>
      </c>
      <c r="H49" s="217">
        <f t="shared" ref="H49:K49" si="14">SUM(H47:H48)</f>
        <v>149600</v>
      </c>
      <c r="I49" s="217">
        <f t="shared" si="14"/>
        <v>1004600</v>
      </c>
      <c r="J49" s="217">
        <f t="shared" si="14"/>
        <v>922669</v>
      </c>
      <c r="K49" s="217">
        <f t="shared" si="14"/>
        <v>-81931</v>
      </c>
      <c r="L49" s="220">
        <f>J49/I49</f>
        <v>0.91844415687835956</v>
      </c>
      <c r="M49" s="216" t="s">
        <v>169</v>
      </c>
    </row>
    <row r="50" spans="1:13" ht="18" customHeight="1" x14ac:dyDescent="0.2">
      <c r="A50" s="207">
        <v>3639</v>
      </c>
      <c r="B50" s="207">
        <v>5331</v>
      </c>
      <c r="C50" s="207">
        <v>3639</v>
      </c>
      <c r="D50" s="208" t="s">
        <v>119</v>
      </c>
      <c r="E50" s="207">
        <v>4</v>
      </c>
      <c r="F50" s="207"/>
      <c r="G50" s="209">
        <v>13300000</v>
      </c>
      <c r="H50" s="209">
        <v>399600</v>
      </c>
      <c r="I50" s="209">
        <v>13699600</v>
      </c>
      <c r="J50" s="209">
        <v>13699600</v>
      </c>
      <c r="K50" s="209">
        <f t="shared" ref="K50:K56" si="15">J50-I50</f>
        <v>0</v>
      </c>
      <c r="L50" s="210">
        <f t="shared" ref="L50:L57" si="16">J50/I50</f>
        <v>1</v>
      </c>
      <c r="M50" s="208" t="s">
        <v>119</v>
      </c>
    </row>
    <row r="51" spans="1:13" ht="18" customHeight="1" x14ac:dyDescent="0.2">
      <c r="A51" s="207">
        <v>3639</v>
      </c>
      <c r="B51" s="207">
        <v>5331</v>
      </c>
      <c r="C51" s="207">
        <v>36392</v>
      </c>
      <c r="D51" s="208" t="s">
        <v>168</v>
      </c>
      <c r="E51" s="207">
        <v>4</v>
      </c>
      <c r="F51" s="207"/>
      <c r="G51" s="209">
        <v>0</v>
      </c>
      <c r="H51" s="209">
        <v>200000</v>
      </c>
      <c r="I51" s="209">
        <v>200000</v>
      </c>
      <c r="J51" s="209">
        <v>200000</v>
      </c>
      <c r="K51" s="209">
        <f t="shared" si="15"/>
        <v>0</v>
      </c>
      <c r="L51" s="210">
        <f t="shared" si="16"/>
        <v>1</v>
      </c>
      <c r="M51" s="208" t="s">
        <v>118</v>
      </c>
    </row>
    <row r="52" spans="1:13" ht="18" customHeight="1" x14ac:dyDescent="0.2">
      <c r="A52" s="207">
        <v>3639</v>
      </c>
      <c r="B52" s="207">
        <v>5331</v>
      </c>
      <c r="C52" s="207">
        <v>36393</v>
      </c>
      <c r="D52" s="208" t="s">
        <v>167</v>
      </c>
      <c r="E52" s="207">
        <v>4</v>
      </c>
      <c r="F52" s="207"/>
      <c r="G52" s="209">
        <v>0</v>
      </c>
      <c r="H52" s="209">
        <v>200000</v>
      </c>
      <c r="I52" s="209">
        <v>200000</v>
      </c>
      <c r="J52" s="209">
        <v>200000</v>
      </c>
      <c r="K52" s="209">
        <f t="shared" si="15"/>
        <v>0</v>
      </c>
      <c r="L52" s="210">
        <f t="shared" si="16"/>
        <v>1</v>
      </c>
      <c r="M52" s="208" t="s">
        <v>118</v>
      </c>
    </row>
    <row r="53" spans="1:13" ht="18" customHeight="1" x14ac:dyDescent="0.2">
      <c r="A53" s="207">
        <v>3639</v>
      </c>
      <c r="B53" s="207">
        <v>5331</v>
      </c>
      <c r="C53" s="207">
        <v>36394</v>
      </c>
      <c r="D53" s="208" t="s">
        <v>166</v>
      </c>
      <c r="E53" s="207">
        <v>4</v>
      </c>
      <c r="F53" s="207"/>
      <c r="G53" s="209">
        <v>0</v>
      </c>
      <c r="H53" s="209">
        <v>150000</v>
      </c>
      <c r="I53" s="209">
        <v>150000</v>
      </c>
      <c r="J53" s="209">
        <v>150000</v>
      </c>
      <c r="K53" s="209">
        <f t="shared" si="15"/>
        <v>0</v>
      </c>
      <c r="L53" s="210">
        <f t="shared" si="16"/>
        <v>1</v>
      </c>
      <c r="M53" s="208" t="s">
        <v>118</v>
      </c>
    </row>
    <row r="54" spans="1:13" ht="18" customHeight="1" x14ac:dyDescent="0.2">
      <c r="A54" s="207">
        <v>3639</v>
      </c>
      <c r="B54" s="207">
        <v>5331</v>
      </c>
      <c r="C54" s="207">
        <v>36395</v>
      </c>
      <c r="D54" s="208" t="s">
        <v>165</v>
      </c>
      <c r="E54" s="207">
        <v>4</v>
      </c>
      <c r="F54" s="207"/>
      <c r="G54" s="209">
        <v>0</v>
      </c>
      <c r="H54" s="209">
        <v>300000</v>
      </c>
      <c r="I54" s="209">
        <v>300000</v>
      </c>
      <c r="J54" s="209">
        <v>300000</v>
      </c>
      <c r="K54" s="209">
        <f t="shared" si="15"/>
        <v>0</v>
      </c>
      <c r="L54" s="210">
        <f t="shared" si="16"/>
        <v>1</v>
      </c>
      <c r="M54" s="208" t="s">
        <v>118</v>
      </c>
    </row>
    <row r="55" spans="1:13" ht="18" customHeight="1" x14ac:dyDescent="0.2">
      <c r="A55" s="207">
        <v>3639</v>
      </c>
      <c r="B55" s="207">
        <v>6351</v>
      </c>
      <c r="C55" s="207">
        <v>36391</v>
      </c>
      <c r="D55" s="208" t="s">
        <v>164</v>
      </c>
      <c r="E55" s="207">
        <v>4</v>
      </c>
      <c r="F55" s="207"/>
      <c r="G55" s="209">
        <v>500000</v>
      </c>
      <c r="H55" s="209">
        <v>0</v>
      </c>
      <c r="I55" s="209">
        <v>500000</v>
      </c>
      <c r="J55" s="209">
        <v>500000</v>
      </c>
      <c r="K55" s="209">
        <f t="shared" si="15"/>
        <v>0</v>
      </c>
      <c r="L55" s="210">
        <f t="shared" si="16"/>
        <v>1</v>
      </c>
      <c r="M55" s="208" t="s">
        <v>111</v>
      </c>
    </row>
    <row r="56" spans="1:13" ht="18" customHeight="1" x14ac:dyDescent="0.2">
      <c r="A56" s="207">
        <v>3639</v>
      </c>
      <c r="B56" s="207">
        <v>6351</v>
      </c>
      <c r="C56" s="207">
        <v>36396</v>
      </c>
      <c r="D56" s="208" t="s">
        <v>163</v>
      </c>
      <c r="E56" s="207">
        <v>4</v>
      </c>
      <c r="F56" s="207"/>
      <c r="G56" s="209">
        <v>0</v>
      </c>
      <c r="H56" s="209">
        <v>220000</v>
      </c>
      <c r="I56" s="209">
        <v>220000</v>
      </c>
      <c r="J56" s="209">
        <v>220000</v>
      </c>
      <c r="K56" s="209">
        <f t="shared" si="15"/>
        <v>0</v>
      </c>
      <c r="L56" s="210">
        <f t="shared" si="16"/>
        <v>1</v>
      </c>
      <c r="M56" s="208" t="s">
        <v>110</v>
      </c>
    </row>
    <row r="57" spans="1:13" ht="18" customHeight="1" x14ac:dyDescent="0.2">
      <c r="A57" s="211" t="s">
        <v>171</v>
      </c>
      <c r="B57" s="212"/>
      <c r="C57" s="212"/>
      <c r="D57" s="213"/>
      <c r="E57" s="212"/>
      <c r="F57" s="212"/>
      <c r="G57" s="214">
        <f>SUM(G50:G56)</f>
        <v>13800000</v>
      </c>
      <c r="H57" s="214">
        <f t="shared" ref="H57:K57" si="17">SUM(H50:H56)</f>
        <v>1469600</v>
      </c>
      <c r="I57" s="214">
        <f t="shared" si="17"/>
        <v>15269600</v>
      </c>
      <c r="J57" s="214">
        <f t="shared" si="17"/>
        <v>15269600</v>
      </c>
      <c r="K57" s="214">
        <f t="shared" si="17"/>
        <v>0</v>
      </c>
      <c r="L57" s="215">
        <f t="shared" si="16"/>
        <v>1</v>
      </c>
      <c r="M57" s="213"/>
    </row>
    <row r="58" spans="1:13" ht="18" customHeight="1" x14ac:dyDescent="0.2"/>
    <row r="59" spans="1:13" ht="18" customHeight="1" x14ac:dyDescent="0.2"/>
    <row r="60" spans="1:13" ht="18" customHeight="1" x14ac:dyDescent="0.2"/>
    <row r="61" spans="1:13" ht="18" customHeight="1" x14ac:dyDescent="0.2"/>
    <row r="62" spans="1:13" ht="18" customHeight="1" x14ac:dyDescent="0.2"/>
    <row r="63" spans="1:13" ht="18" customHeight="1" x14ac:dyDescent="0.2"/>
    <row r="64" spans="1:13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</sheetData>
  <mergeCells count="1">
    <mergeCell ref="A1:M1"/>
  </mergeCells>
  <pageMargins left="0.19685039369791668" right="0.19685039369791668" top="0.19685039369791668" bottom="0.39370078739583336" header="0.19685039369791668" footer="0.19685039369791668"/>
  <pageSetup paperSize="9" scale="48" fitToHeight="0" orientation="portrait" r:id="rId1"/>
  <headerFooter>
    <oddFooter>&amp;R&amp;D (str. &amp;P z &amp;N)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Normal="100" workbookViewId="0">
      <pane ySplit="2" topLeftCell="A7" activePane="bottomLeft" state="frozen"/>
      <selection pane="bottomLeft" activeCell="A25" sqref="A25"/>
    </sheetView>
  </sheetViews>
  <sheetFormatPr defaultColWidth="8.75" defaultRowHeight="14.25" x14ac:dyDescent="0.2"/>
  <cols>
    <col min="1" max="1" width="6.5" style="6" customWidth="1"/>
    <col min="2" max="2" width="6.625" style="6" customWidth="1"/>
    <col min="3" max="3" width="34.875" style="3" customWidth="1"/>
    <col min="4" max="4" width="6.75" style="6" customWidth="1"/>
    <col min="5" max="5" width="14.375" style="3" customWidth="1"/>
    <col min="6" max="6" width="12.75" style="5" customWidth="1"/>
    <col min="7" max="7" width="15.25" style="5" customWidth="1"/>
    <col min="8" max="8" width="14.375" style="5" customWidth="1"/>
    <col min="9" max="9" width="13.5" style="5" customWidth="1"/>
    <col min="10" max="16384" width="8.75" style="2"/>
  </cols>
  <sheetData>
    <row r="1" spans="1:9" ht="57.75" customHeight="1" x14ac:dyDescent="0.2">
      <c r="A1" s="609" t="s">
        <v>37</v>
      </c>
      <c r="B1" s="609"/>
      <c r="C1" s="609"/>
      <c r="D1" s="609"/>
      <c r="E1" s="609"/>
      <c r="F1" s="609"/>
      <c r="G1" s="609"/>
      <c r="H1" s="609"/>
      <c r="I1" s="609"/>
    </row>
    <row r="2" spans="1:9" ht="44.45" customHeight="1" x14ac:dyDescent="0.2">
      <c r="A2" s="186" t="s">
        <v>1</v>
      </c>
      <c r="B2" s="186" t="s">
        <v>3</v>
      </c>
      <c r="C2" s="189" t="s">
        <v>190</v>
      </c>
      <c r="D2" s="186" t="s">
        <v>5</v>
      </c>
      <c r="E2" s="189" t="s">
        <v>206</v>
      </c>
      <c r="F2" s="221" t="s">
        <v>36</v>
      </c>
      <c r="G2" s="221" t="s">
        <v>310</v>
      </c>
      <c r="H2" s="221" t="s">
        <v>311</v>
      </c>
      <c r="I2" s="221" t="s">
        <v>312</v>
      </c>
    </row>
    <row r="3" spans="1:9" ht="18" customHeight="1" x14ac:dyDescent="0.2"/>
    <row r="4" spans="1:9" ht="18" customHeight="1" x14ac:dyDescent="0.2">
      <c r="A4" s="18">
        <v>8115</v>
      </c>
      <c r="B4" s="18"/>
      <c r="C4" s="15"/>
      <c r="D4" s="18"/>
      <c r="E4" s="15"/>
      <c r="F4" s="17">
        <v>1163000</v>
      </c>
      <c r="G4" s="17">
        <v>34490800</v>
      </c>
      <c r="H4" s="17">
        <v>35653800</v>
      </c>
      <c r="I4" s="19"/>
    </row>
    <row r="5" spans="1:9" ht="18" customHeight="1" x14ac:dyDescent="0.2">
      <c r="A5" s="190" t="s">
        <v>336</v>
      </c>
      <c r="B5" s="190"/>
      <c r="C5" s="193"/>
      <c r="D5" s="190"/>
      <c r="E5" s="193"/>
      <c r="F5" s="191">
        <f>SUM(F3:F4)</f>
        <v>1163000</v>
      </c>
      <c r="G5" s="191">
        <f t="shared" ref="G5:I5" si="0">SUM(G3:G4)</f>
        <v>34490800</v>
      </c>
      <c r="H5" s="191">
        <f t="shared" si="0"/>
        <v>35653800</v>
      </c>
      <c r="I5" s="191">
        <f t="shared" si="0"/>
        <v>0</v>
      </c>
    </row>
    <row r="6" spans="1:9" ht="18" customHeight="1" x14ac:dyDescent="0.2"/>
    <row r="7" spans="1:9" ht="18" customHeight="1" x14ac:dyDescent="0.2">
      <c r="A7" s="18">
        <v>8124</v>
      </c>
      <c r="B7" s="18"/>
      <c r="C7" s="15"/>
      <c r="D7" s="18"/>
      <c r="E7" s="15"/>
      <c r="F7" s="17"/>
      <c r="G7" s="17"/>
      <c r="H7" s="17"/>
      <c r="I7" s="19">
        <v>-25175</v>
      </c>
    </row>
    <row r="8" spans="1:9" ht="18" customHeight="1" x14ac:dyDescent="0.2">
      <c r="A8" s="18">
        <v>8124</v>
      </c>
      <c r="B8" s="18"/>
      <c r="C8" s="15"/>
      <c r="D8" s="18">
        <v>4</v>
      </c>
      <c r="E8" s="15" t="s">
        <v>193</v>
      </c>
      <c r="F8" s="17">
        <v>-25000</v>
      </c>
      <c r="G8" s="17">
        <v>0</v>
      </c>
      <c r="H8" s="17">
        <v>-25000</v>
      </c>
      <c r="I8" s="19"/>
    </row>
    <row r="9" spans="1:9" ht="18" customHeight="1" x14ac:dyDescent="0.2">
      <c r="A9" s="18">
        <v>8124</v>
      </c>
      <c r="B9" s="18"/>
      <c r="C9" s="15"/>
      <c r="D9" s="18">
        <v>15</v>
      </c>
      <c r="E9" s="15" t="s">
        <v>197</v>
      </c>
      <c r="F9" s="17">
        <v>-54000</v>
      </c>
      <c r="G9" s="17">
        <v>0</v>
      </c>
      <c r="H9" s="17">
        <v>-54000</v>
      </c>
      <c r="I9" s="19"/>
    </row>
    <row r="10" spans="1:9" ht="18" customHeight="1" x14ac:dyDescent="0.2">
      <c r="A10" s="18">
        <v>8124</v>
      </c>
      <c r="B10" s="18">
        <v>126</v>
      </c>
      <c r="C10" s="15" t="s">
        <v>205</v>
      </c>
      <c r="D10" s="18">
        <v>4</v>
      </c>
      <c r="E10" s="15" t="s">
        <v>193</v>
      </c>
      <c r="F10" s="17">
        <v>-840000</v>
      </c>
      <c r="G10" s="17">
        <v>0</v>
      </c>
      <c r="H10" s="17">
        <v>-840000</v>
      </c>
      <c r="I10" s="19">
        <v>-840000</v>
      </c>
    </row>
    <row r="11" spans="1:9" ht="18" customHeight="1" x14ac:dyDescent="0.2">
      <c r="A11" s="18">
        <v>8124</v>
      </c>
      <c r="B11" s="18">
        <v>951</v>
      </c>
      <c r="C11" s="15" t="s">
        <v>204</v>
      </c>
      <c r="D11" s="18">
        <v>4</v>
      </c>
      <c r="E11" s="15" t="s">
        <v>193</v>
      </c>
      <c r="F11" s="17">
        <v>-816000</v>
      </c>
      <c r="G11" s="17">
        <v>0</v>
      </c>
      <c r="H11" s="17">
        <v>-816000</v>
      </c>
      <c r="I11" s="19">
        <v>-816000</v>
      </c>
    </row>
    <row r="12" spans="1:9" ht="18" customHeight="1" x14ac:dyDescent="0.2">
      <c r="A12" s="18">
        <v>8124</v>
      </c>
      <c r="B12" s="18">
        <v>959</v>
      </c>
      <c r="C12" s="15" t="s">
        <v>203</v>
      </c>
      <c r="D12" s="18">
        <v>4</v>
      </c>
      <c r="E12" s="15" t="s">
        <v>193</v>
      </c>
      <c r="F12" s="17">
        <v>-749000</v>
      </c>
      <c r="G12" s="17">
        <v>0</v>
      </c>
      <c r="H12" s="17">
        <v>-749000</v>
      </c>
      <c r="I12" s="19">
        <v>-748966.8</v>
      </c>
    </row>
    <row r="13" spans="1:9" ht="18" customHeight="1" x14ac:dyDescent="0.2">
      <c r="A13" s="18">
        <v>8124</v>
      </c>
      <c r="B13" s="18">
        <v>1261</v>
      </c>
      <c r="C13" s="15" t="s">
        <v>202</v>
      </c>
      <c r="D13" s="18">
        <v>4</v>
      </c>
      <c r="E13" s="15" t="s">
        <v>193</v>
      </c>
      <c r="F13" s="17">
        <v>-360000</v>
      </c>
      <c r="G13" s="17">
        <v>0</v>
      </c>
      <c r="H13" s="17">
        <v>-360000</v>
      </c>
      <c r="I13" s="19">
        <v>-360000</v>
      </c>
    </row>
    <row r="14" spans="1:9" ht="18" customHeight="1" x14ac:dyDescent="0.2">
      <c r="A14" s="18">
        <v>8124</v>
      </c>
      <c r="B14" s="18">
        <v>2219</v>
      </c>
      <c r="C14" s="15" t="s">
        <v>201</v>
      </c>
      <c r="D14" s="18">
        <v>4</v>
      </c>
      <c r="E14" s="15" t="s">
        <v>193</v>
      </c>
      <c r="F14" s="17">
        <v>-1020000</v>
      </c>
      <c r="G14" s="17">
        <v>0</v>
      </c>
      <c r="H14" s="17">
        <v>-1020000</v>
      </c>
      <c r="I14" s="19">
        <v>-279400.90000000002</v>
      </c>
    </row>
    <row r="15" spans="1:9" ht="18" customHeight="1" x14ac:dyDescent="0.2">
      <c r="A15" s="18">
        <v>8124</v>
      </c>
      <c r="B15" s="18">
        <v>3322</v>
      </c>
      <c r="C15" s="15" t="s">
        <v>200</v>
      </c>
      <c r="D15" s="18">
        <v>4</v>
      </c>
      <c r="E15" s="15" t="s">
        <v>193</v>
      </c>
      <c r="F15" s="17">
        <v>-948000</v>
      </c>
      <c r="G15" s="17">
        <v>0</v>
      </c>
      <c r="H15" s="17">
        <v>-948000</v>
      </c>
      <c r="I15" s="19">
        <v>-948000</v>
      </c>
    </row>
    <row r="16" spans="1:9" ht="18" customHeight="1" x14ac:dyDescent="0.2">
      <c r="A16" s="18">
        <v>8124</v>
      </c>
      <c r="B16" s="18">
        <v>4041</v>
      </c>
      <c r="C16" s="15" t="s">
        <v>199</v>
      </c>
      <c r="D16" s="18">
        <v>4</v>
      </c>
      <c r="E16" s="15" t="s">
        <v>193</v>
      </c>
      <c r="F16" s="17">
        <v>-846000</v>
      </c>
      <c r="G16" s="17">
        <v>0</v>
      </c>
      <c r="H16" s="17">
        <v>-846000</v>
      </c>
      <c r="I16" s="19">
        <v>-900000</v>
      </c>
    </row>
    <row r="17" spans="1:9" ht="18" customHeight="1" x14ac:dyDescent="0.2">
      <c r="A17" s="18">
        <v>8124</v>
      </c>
      <c r="B17" s="18">
        <v>5311</v>
      </c>
      <c r="C17" s="15" t="s">
        <v>198</v>
      </c>
      <c r="D17" s="18">
        <v>4</v>
      </c>
      <c r="E17" s="15" t="s">
        <v>193</v>
      </c>
      <c r="F17" s="17"/>
      <c r="G17" s="17"/>
      <c r="H17" s="17"/>
      <c r="I17" s="19">
        <v>-3601.3</v>
      </c>
    </row>
    <row r="18" spans="1:9" ht="18" customHeight="1" x14ac:dyDescent="0.2">
      <c r="A18" s="18">
        <v>8124</v>
      </c>
      <c r="B18" s="18">
        <v>5311</v>
      </c>
      <c r="C18" s="15" t="s">
        <v>198</v>
      </c>
      <c r="D18" s="18">
        <v>15</v>
      </c>
      <c r="E18" s="15" t="s">
        <v>197</v>
      </c>
      <c r="F18" s="17"/>
      <c r="G18" s="17"/>
      <c r="H18" s="17"/>
      <c r="I18" s="19">
        <v>-39617.300000000003</v>
      </c>
    </row>
    <row r="19" spans="1:9" ht="18" customHeight="1" x14ac:dyDescent="0.2">
      <c r="A19" s="18">
        <v>8124</v>
      </c>
      <c r="B19" s="18">
        <v>6121</v>
      </c>
      <c r="C19" s="15" t="s">
        <v>196</v>
      </c>
      <c r="D19" s="18">
        <v>4</v>
      </c>
      <c r="E19" s="15" t="s">
        <v>193</v>
      </c>
      <c r="F19" s="17">
        <v>-1200000</v>
      </c>
      <c r="G19" s="17">
        <v>0</v>
      </c>
      <c r="H19" s="17">
        <v>-1200000</v>
      </c>
      <c r="I19" s="19">
        <v>-1070400</v>
      </c>
    </row>
    <row r="20" spans="1:9" ht="18" customHeight="1" x14ac:dyDescent="0.2">
      <c r="A20" s="18">
        <v>8124</v>
      </c>
      <c r="B20" s="18">
        <v>6201</v>
      </c>
      <c r="C20" s="15" t="s">
        <v>195</v>
      </c>
      <c r="D20" s="18">
        <v>4</v>
      </c>
      <c r="E20" s="15" t="s">
        <v>193</v>
      </c>
      <c r="F20" s="17">
        <v>-1440000</v>
      </c>
      <c r="G20" s="17">
        <v>0</v>
      </c>
      <c r="H20" s="17">
        <v>-1440000</v>
      </c>
      <c r="I20" s="19">
        <v>-1159584</v>
      </c>
    </row>
    <row r="21" spans="1:9" ht="18" customHeight="1" x14ac:dyDescent="0.2">
      <c r="A21" s="18">
        <v>8124</v>
      </c>
      <c r="B21" s="18">
        <v>14011</v>
      </c>
      <c r="C21" s="15" t="s">
        <v>194</v>
      </c>
      <c r="D21" s="18">
        <v>4</v>
      </c>
      <c r="E21" s="15" t="s">
        <v>193</v>
      </c>
      <c r="F21" s="17">
        <v>-1068000</v>
      </c>
      <c r="G21" s="17">
        <v>0</v>
      </c>
      <c r="H21" s="17">
        <v>-1068000</v>
      </c>
      <c r="I21" s="19">
        <v>-1068000</v>
      </c>
    </row>
    <row r="22" spans="1:9" ht="18" customHeight="1" x14ac:dyDescent="0.2">
      <c r="A22" s="190" t="s">
        <v>192</v>
      </c>
      <c r="B22" s="190"/>
      <c r="C22" s="193"/>
      <c r="D22" s="190"/>
      <c r="E22" s="193"/>
      <c r="F22" s="191">
        <f>SUM(F6:F21)</f>
        <v>-9366000</v>
      </c>
      <c r="G22" s="191">
        <f t="shared" ref="G22:I22" si="1">SUM(G6:G21)</f>
        <v>0</v>
      </c>
      <c r="H22" s="191">
        <f t="shared" si="1"/>
        <v>-9366000</v>
      </c>
      <c r="I22" s="191">
        <f t="shared" si="1"/>
        <v>-8258745.2999999989</v>
      </c>
    </row>
    <row r="23" spans="1:9" ht="18" customHeight="1" x14ac:dyDescent="0.2"/>
    <row r="24" spans="1:9" ht="18" customHeight="1" x14ac:dyDescent="0.2">
      <c r="A24" s="18">
        <v>8901</v>
      </c>
      <c r="B24" s="18"/>
      <c r="C24" s="15"/>
      <c r="D24" s="18"/>
      <c r="E24" s="15"/>
      <c r="F24" s="17"/>
      <c r="G24" s="17"/>
      <c r="H24" s="17"/>
      <c r="I24" s="19">
        <v>-3798836</v>
      </c>
    </row>
    <row r="25" spans="1:9" ht="18" customHeight="1" x14ac:dyDescent="0.2">
      <c r="A25" s="190" t="s">
        <v>191</v>
      </c>
      <c r="B25" s="190"/>
      <c r="C25" s="193"/>
      <c r="D25" s="190"/>
      <c r="E25" s="193"/>
      <c r="F25" s="191">
        <v>0</v>
      </c>
      <c r="G25" s="191">
        <v>0</v>
      </c>
      <c r="H25" s="191">
        <v>0</v>
      </c>
      <c r="I25" s="222">
        <v>-3798836</v>
      </c>
    </row>
    <row r="26" spans="1:9" ht="18" customHeight="1" x14ac:dyDescent="0.2">
      <c r="A26" s="182" t="s">
        <v>337</v>
      </c>
      <c r="B26" s="182"/>
      <c r="C26" s="185"/>
      <c r="D26" s="182"/>
      <c r="E26" s="185"/>
      <c r="F26" s="183">
        <f>SUM(F5,F22,F25)</f>
        <v>-8203000</v>
      </c>
      <c r="G26" s="183">
        <f t="shared" ref="G26:I26" si="2">SUM(G5,G22,G25)</f>
        <v>34490800</v>
      </c>
      <c r="H26" s="183">
        <f t="shared" si="2"/>
        <v>26287800</v>
      </c>
      <c r="I26" s="183">
        <f t="shared" si="2"/>
        <v>-12057581.299999999</v>
      </c>
    </row>
    <row r="27" spans="1:9" ht="18" customHeight="1" x14ac:dyDescent="0.2"/>
  </sheetData>
  <mergeCells count="1">
    <mergeCell ref="A1:I1"/>
  </mergeCells>
  <pageMargins left="0.19685039369791668" right="0.19685039369791668" top="0.19685039369791668" bottom="0.39370078739583336" header="0.19685039369791668" footer="0.19685039369791668"/>
  <pageSetup paperSize="9" scale="75" fitToHeight="0" orientation="portrait" r:id="rId1"/>
  <headerFooter>
    <oddFooter>&amp;R&amp;D (str. &amp;P z &amp;N)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pane ySplit="2" topLeftCell="A3" activePane="bottomLeft" state="frozen"/>
      <selection pane="bottomLeft" activeCell="B12" sqref="B12"/>
    </sheetView>
  </sheetViews>
  <sheetFormatPr defaultColWidth="8.75" defaultRowHeight="14.25" x14ac:dyDescent="0.2"/>
  <cols>
    <col min="1" max="1" width="8.25" style="6" customWidth="1"/>
    <col min="2" max="2" width="35" style="3" customWidth="1"/>
    <col min="3" max="3" width="15.125" style="6" customWidth="1"/>
    <col min="4" max="4" width="5.875" style="6" customWidth="1"/>
    <col min="5" max="5" width="5" style="6" customWidth="1"/>
    <col min="6" max="6" width="14.375" style="5" customWidth="1"/>
    <col min="7" max="7" width="10.75" style="5" customWidth="1"/>
    <col min="8" max="8" width="13.375" style="5" customWidth="1"/>
    <col min="9" max="9" width="13.625" style="5" customWidth="1"/>
    <col min="10" max="10" width="15.375" style="5" customWidth="1"/>
    <col min="11" max="11" width="14.875" style="4" customWidth="1"/>
    <col min="12" max="16384" width="8.75" style="2"/>
  </cols>
  <sheetData>
    <row r="1" spans="1:11" ht="57.75" customHeight="1" x14ac:dyDescent="0.2">
      <c r="A1" s="609" t="s">
        <v>37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</row>
    <row r="2" spans="1:11" ht="56.65" customHeight="1" x14ac:dyDescent="0.2">
      <c r="A2" s="186" t="s">
        <v>1</v>
      </c>
      <c r="B2" s="189" t="s">
        <v>212</v>
      </c>
      <c r="C2" s="186" t="s">
        <v>3</v>
      </c>
      <c r="D2" s="186" t="s">
        <v>5</v>
      </c>
      <c r="E2" s="186" t="s">
        <v>2</v>
      </c>
      <c r="F2" s="223" t="s">
        <v>36</v>
      </c>
      <c r="G2" s="223" t="s">
        <v>310</v>
      </c>
      <c r="H2" s="223" t="s">
        <v>311</v>
      </c>
      <c r="I2" s="223" t="s">
        <v>312</v>
      </c>
      <c r="J2" s="223" t="s">
        <v>313</v>
      </c>
      <c r="K2" s="223" t="s">
        <v>314</v>
      </c>
    </row>
    <row r="3" spans="1:11" ht="18" customHeight="1" x14ac:dyDescent="0.2"/>
    <row r="4" spans="1:11" ht="18" customHeight="1" x14ac:dyDescent="0.2">
      <c r="A4" s="18">
        <v>4133</v>
      </c>
      <c r="B4" s="15" t="s">
        <v>211</v>
      </c>
      <c r="C4" s="18"/>
      <c r="D4" s="18"/>
      <c r="E4" s="18">
        <v>6330</v>
      </c>
      <c r="F4" s="17">
        <v>12398000</v>
      </c>
      <c r="G4" s="17">
        <v>30100</v>
      </c>
      <c r="H4" s="17">
        <v>12428100</v>
      </c>
      <c r="I4" s="17"/>
      <c r="J4" s="17">
        <v>-12428100</v>
      </c>
      <c r="K4" s="16"/>
    </row>
    <row r="5" spans="1:11" ht="18" customHeight="1" x14ac:dyDescent="0.2">
      <c r="A5" s="18">
        <v>4134</v>
      </c>
      <c r="B5" s="15" t="s">
        <v>210</v>
      </c>
      <c r="C5" s="18"/>
      <c r="D5" s="18"/>
      <c r="E5" s="18">
        <v>6330</v>
      </c>
      <c r="F5" s="17"/>
      <c r="G5" s="17"/>
      <c r="H5" s="17"/>
      <c r="I5" s="17">
        <v>235553251.63</v>
      </c>
      <c r="J5" s="17">
        <v>235553251.63</v>
      </c>
      <c r="K5" s="16">
        <v>0</v>
      </c>
    </row>
    <row r="6" spans="1:11" ht="18" customHeight="1" x14ac:dyDescent="0.2">
      <c r="A6" s="190" t="s">
        <v>35</v>
      </c>
      <c r="B6" s="193"/>
      <c r="C6" s="190"/>
      <c r="D6" s="190"/>
      <c r="E6" s="190"/>
      <c r="F6" s="191">
        <f>SUM(F3:F5)</f>
        <v>12398000</v>
      </c>
      <c r="G6" s="191">
        <f t="shared" ref="G6:J6" si="0">SUM(G3:G5)</f>
        <v>30100</v>
      </c>
      <c r="H6" s="191">
        <f t="shared" si="0"/>
        <v>12428100</v>
      </c>
      <c r="I6" s="191">
        <f t="shared" si="0"/>
        <v>235553251.63</v>
      </c>
      <c r="J6" s="191">
        <f t="shared" si="0"/>
        <v>223125151.63</v>
      </c>
      <c r="K6" s="192">
        <f>I6/H6</f>
        <v>18.953279393471245</v>
      </c>
    </row>
    <row r="7" spans="1:11" ht="18" customHeight="1" x14ac:dyDescent="0.2"/>
    <row r="8" spans="1:11" ht="18" customHeight="1" x14ac:dyDescent="0.2">
      <c r="A8" s="18">
        <v>5342</v>
      </c>
      <c r="B8" s="15" t="s">
        <v>209</v>
      </c>
      <c r="C8" s="18"/>
      <c r="D8" s="18"/>
      <c r="E8" s="18">
        <v>6330</v>
      </c>
      <c r="F8" s="17">
        <v>774000</v>
      </c>
      <c r="G8" s="17">
        <v>0</v>
      </c>
      <c r="H8" s="17">
        <v>774000</v>
      </c>
      <c r="I8" s="17"/>
      <c r="J8" s="17">
        <v>-774000</v>
      </c>
      <c r="K8" s="16">
        <f t="shared" ref="K8:K14" si="1">I8/H8</f>
        <v>0</v>
      </c>
    </row>
    <row r="9" spans="1:11" ht="18" customHeight="1" x14ac:dyDescent="0.2">
      <c r="A9" s="18">
        <v>5342</v>
      </c>
      <c r="B9" s="15" t="s">
        <v>209</v>
      </c>
      <c r="C9" s="18"/>
      <c r="D9" s="18">
        <v>11</v>
      </c>
      <c r="E9" s="18">
        <v>6330</v>
      </c>
      <c r="F9" s="17">
        <v>340000</v>
      </c>
      <c r="G9" s="17">
        <v>23700</v>
      </c>
      <c r="H9" s="17">
        <v>363700</v>
      </c>
      <c r="I9" s="17">
        <v>363686</v>
      </c>
      <c r="J9" s="17">
        <v>-14</v>
      </c>
      <c r="K9" s="16">
        <f t="shared" si="1"/>
        <v>0.99996150673632112</v>
      </c>
    </row>
    <row r="10" spans="1:11" ht="18" customHeight="1" x14ac:dyDescent="0.2">
      <c r="A10" s="18">
        <v>5342</v>
      </c>
      <c r="B10" s="15" t="s">
        <v>209</v>
      </c>
      <c r="C10" s="18"/>
      <c r="D10" s="18">
        <v>13</v>
      </c>
      <c r="E10" s="18">
        <v>6330</v>
      </c>
      <c r="F10" s="17">
        <v>27000</v>
      </c>
      <c r="G10" s="17">
        <v>0</v>
      </c>
      <c r="H10" s="17">
        <v>27000</v>
      </c>
      <c r="I10" s="17"/>
      <c r="J10" s="17">
        <v>-27000</v>
      </c>
      <c r="K10" s="16">
        <f t="shared" si="1"/>
        <v>0</v>
      </c>
    </row>
    <row r="11" spans="1:11" ht="18" customHeight="1" x14ac:dyDescent="0.2">
      <c r="A11" s="18">
        <v>5342</v>
      </c>
      <c r="B11" s="15" t="s">
        <v>209</v>
      </c>
      <c r="C11" s="18"/>
      <c r="D11" s="18">
        <v>15</v>
      </c>
      <c r="E11" s="18">
        <v>6330</v>
      </c>
      <c r="F11" s="17">
        <v>20000</v>
      </c>
      <c r="G11" s="17">
        <v>6400</v>
      </c>
      <c r="H11" s="17">
        <v>26400</v>
      </c>
      <c r="I11" s="17">
        <v>26336</v>
      </c>
      <c r="J11" s="17">
        <v>-64</v>
      </c>
      <c r="K11" s="16">
        <f t="shared" si="1"/>
        <v>0.99757575757575756</v>
      </c>
    </row>
    <row r="12" spans="1:11" ht="18" customHeight="1" x14ac:dyDescent="0.2">
      <c r="A12" s="18">
        <v>5344</v>
      </c>
      <c r="B12" s="15" t="s">
        <v>208</v>
      </c>
      <c r="C12" s="18"/>
      <c r="D12" s="18">
        <v>4</v>
      </c>
      <c r="E12" s="18">
        <v>6330</v>
      </c>
      <c r="F12" s="17">
        <v>250000</v>
      </c>
      <c r="G12" s="17">
        <v>0</v>
      </c>
      <c r="H12" s="17">
        <v>250000</v>
      </c>
      <c r="I12" s="17"/>
      <c r="J12" s="17">
        <v>-250000</v>
      </c>
      <c r="K12" s="16">
        <f t="shared" si="1"/>
        <v>0</v>
      </c>
    </row>
    <row r="13" spans="1:11" ht="18" customHeight="1" x14ac:dyDescent="0.2">
      <c r="A13" s="18">
        <v>5344</v>
      </c>
      <c r="B13" s="15" t="s">
        <v>208</v>
      </c>
      <c r="C13" s="18">
        <v>455</v>
      </c>
      <c r="D13" s="18">
        <v>4</v>
      </c>
      <c r="E13" s="18">
        <v>6330</v>
      </c>
      <c r="F13" s="17">
        <v>500000</v>
      </c>
      <c r="G13" s="17">
        <v>0</v>
      </c>
      <c r="H13" s="17">
        <v>500000</v>
      </c>
      <c r="I13" s="17"/>
      <c r="J13" s="17">
        <v>-500000</v>
      </c>
      <c r="K13" s="16">
        <f t="shared" si="1"/>
        <v>0</v>
      </c>
    </row>
    <row r="14" spans="1:11" ht="18" customHeight="1" x14ac:dyDescent="0.2">
      <c r="A14" s="18">
        <v>5345</v>
      </c>
      <c r="B14" s="15" t="s">
        <v>207</v>
      </c>
      <c r="C14" s="18"/>
      <c r="D14" s="18"/>
      <c r="E14" s="18">
        <v>6330</v>
      </c>
      <c r="F14" s="17">
        <v>10487000</v>
      </c>
      <c r="G14" s="17">
        <v>0</v>
      </c>
      <c r="H14" s="17">
        <v>10487000</v>
      </c>
      <c r="I14" s="17">
        <v>234163229.63</v>
      </c>
      <c r="J14" s="17">
        <v>223676229.63</v>
      </c>
      <c r="K14" s="16">
        <f t="shared" si="1"/>
        <v>22.328905276056069</v>
      </c>
    </row>
    <row r="15" spans="1:11" ht="18" customHeight="1" x14ac:dyDescent="0.2">
      <c r="A15" s="18">
        <v>5345</v>
      </c>
      <c r="B15" s="15" t="s">
        <v>207</v>
      </c>
      <c r="C15" s="18"/>
      <c r="D15" s="18">
        <v>11</v>
      </c>
      <c r="E15" s="18">
        <v>6330</v>
      </c>
      <c r="F15" s="17"/>
      <c r="G15" s="17"/>
      <c r="H15" s="17"/>
      <c r="I15" s="17">
        <v>1000000</v>
      </c>
      <c r="J15" s="17">
        <v>1000000</v>
      </c>
      <c r="K15" s="20" t="s">
        <v>241</v>
      </c>
    </row>
    <row r="16" spans="1:11" ht="18" customHeight="1" x14ac:dyDescent="0.2">
      <c r="A16" s="190" t="s">
        <v>38</v>
      </c>
      <c r="B16" s="193"/>
      <c r="C16" s="190"/>
      <c r="D16" s="190"/>
      <c r="E16" s="190"/>
      <c r="F16" s="191">
        <f>SUM(F7:F15)</f>
        <v>12398000</v>
      </c>
      <c r="G16" s="191">
        <f t="shared" ref="G16:J16" si="2">SUM(G7:G15)</f>
        <v>30100</v>
      </c>
      <c r="H16" s="191">
        <f t="shared" si="2"/>
        <v>12428100</v>
      </c>
      <c r="I16" s="191">
        <f t="shared" si="2"/>
        <v>235553251.63</v>
      </c>
      <c r="J16" s="191">
        <f t="shared" si="2"/>
        <v>223125151.63</v>
      </c>
      <c r="K16" s="192">
        <f>I16/H16</f>
        <v>18.953279393471245</v>
      </c>
    </row>
    <row r="17" ht="18" customHeight="1" x14ac:dyDescent="0.2"/>
    <row r="18" ht="18" customHeight="1" x14ac:dyDescent="0.2"/>
  </sheetData>
  <mergeCells count="1">
    <mergeCell ref="A1:K1"/>
  </mergeCells>
  <pageMargins left="0.19685039369791668" right="0.19685039369791668" top="0.19685039369791668" bottom="0.39370078739583336" header="0.19685039369791668" footer="0.19685039369791668"/>
  <pageSetup paperSize="9" scale="62" fitToHeight="0" orientation="portrait" r:id="rId1"/>
  <headerFooter>
    <oddFooter>&amp;R&amp;D (str. &amp;P z 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6</vt:i4>
      </vt:variant>
    </vt:vector>
  </HeadingPairs>
  <TitlesOfParts>
    <vt:vector size="30" baseType="lpstr">
      <vt:lpstr>Rekapitulace</vt:lpstr>
      <vt:lpstr>Rekap př</vt:lpstr>
      <vt:lpstr>Rekap běžné výd</vt:lpstr>
      <vt:lpstr>Rekap kapitál výd</vt:lpstr>
      <vt:lpstr>Příjmy</vt:lpstr>
      <vt:lpstr>Výdaje</vt:lpstr>
      <vt:lpstr>PO 4Q</vt:lpstr>
      <vt:lpstr>Fin</vt:lpstr>
      <vt:lpstr>Konsol</vt:lpstr>
      <vt:lpstr>BÚ</vt:lpstr>
      <vt:lpstr>Fondy</vt:lpstr>
      <vt:lpstr>majetek</vt:lpstr>
      <vt:lpstr>úvěry</vt:lpstr>
      <vt:lpstr>dotace SR, SF</vt:lpstr>
      <vt:lpstr>Dotace JMK </vt:lpstr>
      <vt:lpstr>Posk. dotace</vt:lpstr>
      <vt:lpstr>Pohledávky HČ </vt:lpstr>
      <vt:lpstr>VHČ - souhrn</vt:lpstr>
      <vt:lpstr>UCE VHČ</vt:lpstr>
      <vt:lpstr>střediska VHČ</vt:lpstr>
      <vt:lpstr>Pohledávky VHČ</vt:lpstr>
      <vt:lpstr>Školské PO </vt:lpstr>
      <vt:lpstr>TSMS, ZS-A </vt:lpstr>
      <vt:lpstr>List1</vt:lpstr>
      <vt:lpstr>Fin!Názvy_tisku</vt:lpstr>
      <vt:lpstr>Konsol!Názvy_tisku</vt:lpstr>
      <vt:lpstr>'PO 4Q'!Názvy_tisku</vt:lpstr>
      <vt:lpstr>Příjmy!Názvy_tisku</vt:lpstr>
      <vt:lpstr>Výdaje!Názvy_tisku</vt:lpstr>
      <vt:lpstr>'Pohledávky HČ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2017-03-02T13:59:51Z</dcterms:created>
  <dcterms:modified xsi:type="dcterms:W3CDTF">2017-06-02T11:45:49Z</dcterms:modified>
</cp:coreProperties>
</file>