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090" activeTab="6"/>
  </bookViews>
  <sheets>
    <sheet name="ZŠ Komenského HČ" sheetId="1" r:id="rId1"/>
    <sheet name="ZŠ Komenského DČ" sheetId="2" r:id="rId2"/>
    <sheet name="ZŠ Tyršova" sheetId="3" r:id="rId3"/>
    <sheet name="MŠ Zvídálek HČ" sheetId="4" r:id="rId4"/>
    <sheet name="DDM" sheetId="5" r:id="rId5"/>
    <sheet name="ZUŠ Zřizovatel+vlastní" sheetId="6" r:id="rId6"/>
    <sheet name="ZUŠ Zřizovatel+vlastní+JMK" sheetId="7" r:id="rId7"/>
  </sheets>
  <externalReferences>
    <externalReference r:id="rId8"/>
    <externalReference r:id="rId9"/>
    <externalReference r:id="rId10"/>
    <externalReference r:id="rId11"/>
  </externalReferences>
  <calcPr calcId="145621"/>
</workbook>
</file>

<file path=xl/calcChain.xml><?xml version="1.0" encoding="utf-8"?>
<calcChain xmlns="http://schemas.openxmlformats.org/spreadsheetml/2006/main">
  <c r="E40" i="7" l="1"/>
  <c r="C40" i="7"/>
  <c r="B40" i="7"/>
  <c r="D39" i="7"/>
  <c r="F39" i="7" s="1"/>
  <c r="D38" i="7"/>
  <c r="F38" i="7" s="1"/>
  <c r="D37" i="7"/>
  <c r="F37" i="7" s="1"/>
  <c r="D36" i="7"/>
  <c r="F36" i="7" s="1"/>
  <c r="D35" i="7"/>
  <c r="F35" i="7" s="1"/>
  <c r="D34" i="7"/>
  <c r="F34" i="7" s="1"/>
  <c r="D33" i="7"/>
  <c r="F33" i="7" s="1"/>
  <c r="D32" i="7"/>
  <c r="F32" i="7" s="1"/>
  <c r="D31" i="7"/>
  <c r="F31" i="7" s="1"/>
  <c r="D30" i="7"/>
  <c r="F30" i="7" s="1"/>
  <c r="D29" i="7"/>
  <c r="F29" i="7" s="1"/>
  <c r="D28" i="7"/>
  <c r="F28" i="7" s="1"/>
  <c r="D27" i="7"/>
  <c r="F27" i="7" s="1"/>
  <c r="D26" i="7"/>
  <c r="F26" i="7" s="1"/>
  <c r="D25" i="7"/>
  <c r="F25" i="7" s="1"/>
  <c r="D24" i="7"/>
  <c r="F24" i="7" s="1"/>
  <c r="D23" i="7"/>
  <c r="F23" i="7" s="1"/>
  <c r="D22" i="7"/>
  <c r="F22" i="7" s="1"/>
  <c r="D21" i="7"/>
  <c r="F21" i="7" s="1"/>
  <c r="E16" i="7"/>
  <c r="E45" i="7" s="1"/>
  <c r="C16" i="7"/>
  <c r="B16" i="7"/>
  <c r="F15" i="7"/>
  <c r="D15" i="7"/>
  <c r="F14" i="7"/>
  <c r="D14" i="7"/>
  <c r="F13" i="7"/>
  <c r="D13" i="7"/>
  <c r="F12" i="7"/>
  <c r="D12" i="7"/>
  <c r="F11" i="7"/>
  <c r="D11" i="7"/>
  <c r="F10" i="7"/>
  <c r="D10" i="7"/>
  <c r="F9" i="7"/>
  <c r="D9" i="7"/>
  <c r="F8" i="7"/>
  <c r="D8" i="7"/>
  <c r="D16" i="7" s="1"/>
  <c r="E44" i="6"/>
  <c r="E39" i="6"/>
  <c r="C39" i="6"/>
  <c r="B39" i="6"/>
  <c r="F38" i="6"/>
  <c r="D38" i="6"/>
  <c r="D37" i="6"/>
  <c r="F37" i="6" s="1"/>
  <c r="F36" i="6"/>
  <c r="D36" i="6"/>
  <c r="D35" i="6"/>
  <c r="F35" i="6" s="1"/>
  <c r="F34" i="6"/>
  <c r="D34" i="6"/>
  <c r="D33" i="6"/>
  <c r="F33" i="6" s="1"/>
  <c r="F32" i="6"/>
  <c r="D32" i="6"/>
  <c r="D31" i="6"/>
  <c r="F31" i="6" s="1"/>
  <c r="F30" i="6"/>
  <c r="D30" i="6"/>
  <c r="D29" i="6"/>
  <c r="F29" i="6" s="1"/>
  <c r="F28" i="6"/>
  <c r="D28" i="6"/>
  <c r="D27" i="6"/>
  <c r="F27" i="6" s="1"/>
  <c r="F26" i="6"/>
  <c r="D26" i="6"/>
  <c r="D25" i="6"/>
  <c r="F25" i="6" s="1"/>
  <c r="F24" i="6"/>
  <c r="D24" i="6"/>
  <c r="D23" i="6"/>
  <c r="F23" i="6" s="1"/>
  <c r="F22" i="6"/>
  <c r="D22" i="6"/>
  <c r="D21" i="6"/>
  <c r="F21" i="6" s="1"/>
  <c r="E16" i="6"/>
  <c r="C16" i="6"/>
  <c r="B16" i="6"/>
  <c r="D14" i="6"/>
  <c r="F14" i="6" s="1"/>
  <c r="F13" i="6"/>
  <c r="D13" i="6"/>
  <c r="D12" i="6"/>
  <c r="F12" i="6" s="1"/>
  <c r="F11" i="6"/>
  <c r="D11" i="6"/>
  <c r="D10" i="6"/>
  <c r="F10" i="6" s="1"/>
  <c r="F9" i="6"/>
  <c r="D9" i="6"/>
  <c r="D8" i="6"/>
  <c r="F8" i="6" s="1"/>
  <c r="B8" i="5"/>
  <c r="C8" i="5"/>
  <c r="D8" i="5"/>
  <c r="E8" i="5"/>
  <c r="F8" i="5"/>
  <c r="B9" i="5"/>
  <c r="C9" i="5"/>
  <c r="D9" i="5"/>
  <c r="E9" i="5"/>
  <c r="F9" i="5" s="1"/>
  <c r="B10" i="5"/>
  <c r="C10" i="5"/>
  <c r="D10" i="5"/>
  <c r="E10" i="5"/>
  <c r="F10" i="5" s="1"/>
  <c r="B11" i="5"/>
  <c r="C11" i="5"/>
  <c r="D11" i="5"/>
  <c r="E11" i="5"/>
  <c r="F11" i="5"/>
  <c r="B12" i="5"/>
  <c r="C12" i="5"/>
  <c r="D12" i="5"/>
  <c r="E12" i="5"/>
  <c r="B13" i="5"/>
  <c r="C13" i="5"/>
  <c r="D13" i="5"/>
  <c r="E13" i="5"/>
  <c r="F13" i="5" s="1"/>
  <c r="B14" i="5"/>
  <c r="C14" i="5"/>
  <c r="D14" i="5"/>
  <c r="E14" i="5"/>
  <c r="F14" i="5" s="1"/>
  <c r="B21" i="5"/>
  <c r="C21" i="5"/>
  <c r="D21" i="5"/>
  <c r="E21" i="5"/>
  <c r="F21" i="5" s="1"/>
  <c r="B22" i="5"/>
  <c r="C22" i="5"/>
  <c r="D22" i="5"/>
  <c r="E22" i="5"/>
  <c r="F22" i="5"/>
  <c r="B23" i="5"/>
  <c r="C23" i="5"/>
  <c r="D23" i="5"/>
  <c r="E23" i="5"/>
  <c r="F23" i="5" s="1"/>
  <c r="B24" i="5"/>
  <c r="C24" i="5"/>
  <c r="D24" i="5"/>
  <c r="E24" i="5"/>
  <c r="F24" i="5"/>
  <c r="B25" i="5"/>
  <c r="C25" i="5"/>
  <c r="D25" i="5"/>
  <c r="E25" i="5"/>
  <c r="F25" i="5" s="1"/>
  <c r="B26" i="5"/>
  <c r="C26" i="5"/>
  <c r="D26" i="5"/>
  <c r="F26" i="5" s="1"/>
  <c r="E26" i="5"/>
  <c r="B27" i="5"/>
  <c r="C27" i="5"/>
  <c r="D27" i="5"/>
  <c r="E27" i="5"/>
  <c r="F27" i="5" s="1"/>
  <c r="B28" i="5"/>
  <c r="C28" i="5"/>
  <c r="D28" i="5"/>
  <c r="E28" i="5"/>
  <c r="F28" i="5"/>
  <c r="B29" i="5"/>
  <c r="C29" i="5"/>
  <c r="D29" i="5"/>
  <c r="E29" i="5"/>
  <c r="F29" i="5" s="1"/>
  <c r="B30" i="5"/>
  <c r="C30" i="5"/>
  <c r="D30" i="5"/>
  <c r="F30" i="5" s="1"/>
  <c r="E30" i="5"/>
  <c r="B31" i="5"/>
  <c r="C31" i="5"/>
  <c r="D31" i="5"/>
  <c r="E31" i="5"/>
  <c r="F31" i="5" s="1"/>
  <c r="B32" i="5"/>
  <c r="B33" i="5" s="1"/>
  <c r="C32" i="5"/>
  <c r="D32" i="5"/>
  <c r="E32" i="5"/>
  <c r="F32" i="5"/>
  <c r="C33" i="5"/>
  <c r="D33" i="5"/>
  <c r="E33" i="5"/>
  <c r="F33" i="5"/>
  <c r="E36" i="5"/>
  <c r="D40" i="7" l="1"/>
  <c r="F40" i="7" s="1"/>
  <c r="F16" i="7"/>
  <c r="D16" i="6"/>
  <c r="F16" i="6" s="1"/>
  <c r="D39" i="6"/>
  <c r="F39" i="6" s="1"/>
  <c r="E52" i="4"/>
  <c r="E45" i="4"/>
  <c r="F45" i="4" s="1"/>
  <c r="C45" i="4"/>
  <c r="B45" i="4"/>
  <c r="F43" i="4"/>
  <c r="D43" i="4"/>
  <c r="E42" i="4"/>
  <c r="D42" i="4"/>
  <c r="F42" i="4" s="1"/>
  <c r="D41" i="4"/>
  <c r="F41" i="4" s="1"/>
  <c r="D40" i="4"/>
  <c r="F40" i="4" s="1"/>
  <c r="F39" i="4"/>
  <c r="F38" i="4"/>
  <c r="D38" i="4"/>
  <c r="F36" i="4"/>
  <c r="D36" i="4"/>
  <c r="F34" i="4"/>
  <c r="D34" i="4"/>
  <c r="F33" i="4"/>
  <c r="D32" i="4"/>
  <c r="F32" i="4" s="1"/>
  <c r="D31" i="4"/>
  <c r="F31" i="4" s="1"/>
  <c r="D30" i="4"/>
  <c r="F30" i="4" s="1"/>
  <c r="D28" i="4"/>
  <c r="F28" i="4" s="1"/>
  <c r="F26" i="4"/>
  <c r="F25" i="4"/>
  <c r="D25" i="4"/>
  <c r="F23" i="4"/>
  <c r="D23" i="4"/>
  <c r="D45" i="4" s="1"/>
  <c r="E17" i="4"/>
  <c r="E51" i="4" s="1"/>
  <c r="E53" i="4" s="1"/>
  <c r="C17" i="4"/>
  <c r="B17" i="4"/>
  <c r="D16" i="4"/>
  <c r="F16" i="4" s="1"/>
  <c r="D15" i="4"/>
  <c r="F15" i="4" s="1"/>
  <c r="D14" i="4"/>
  <c r="F14" i="4" s="1"/>
  <c r="D13" i="4"/>
  <c r="F13" i="4" s="1"/>
  <c r="D12" i="4"/>
  <c r="F12" i="4" s="1"/>
  <c r="D11" i="4"/>
  <c r="D17" i="4" s="1"/>
  <c r="F17" i="4" s="1"/>
  <c r="F10" i="4"/>
  <c r="F9" i="4"/>
  <c r="D9" i="4"/>
  <c r="F8" i="4"/>
  <c r="D8" i="4"/>
  <c r="E56" i="3"/>
  <c r="F56" i="3" s="1"/>
  <c r="D56" i="3"/>
  <c r="C56" i="3"/>
  <c r="B56" i="3"/>
  <c r="E55" i="3"/>
  <c r="D55" i="3"/>
  <c r="F55" i="3" s="1"/>
  <c r="C55" i="3"/>
  <c r="B55" i="3"/>
  <c r="E54" i="3"/>
  <c r="F54" i="3" s="1"/>
  <c r="D54" i="3"/>
  <c r="C54" i="3"/>
  <c r="B54" i="3"/>
  <c r="E53" i="3"/>
  <c r="C53" i="3"/>
  <c r="B53" i="3"/>
  <c r="D53" i="3" s="1"/>
  <c r="F53" i="3" s="1"/>
  <c r="E52" i="3"/>
  <c r="F52" i="3" s="1"/>
  <c r="C52" i="3"/>
  <c r="D52" i="3" s="1"/>
  <c r="B52" i="3"/>
  <c r="E51" i="3"/>
  <c r="D51" i="3"/>
  <c r="F51" i="3" s="1"/>
  <c r="C51" i="3"/>
  <c r="B51" i="3"/>
  <c r="E50" i="3"/>
  <c r="F50" i="3" s="1"/>
  <c r="D50" i="3"/>
  <c r="D57" i="3" s="1"/>
  <c r="C50" i="3"/>
  <c r="C57" i="3" s="1"/>
  <c r="B50" i="3"/>
  <c r="B57" i="3" s="1"/>
  <c r="E44" i="3"/>
  <c r="F44" i="3" s="1"/>
  <c r="D44" i="3"/>
  <c r="C44" i="3"/>
  <c r="B44" i="3"/>
  <c r="E43" i="3"/>
  <c r="D43" i="3"/>
  <c r="F43" i="3" s="1"/>
  <c r="C43" i="3"/>
  <c r="B43" i="3"/>
  <c r="E42" i="3"/>
  <c r="F42" i="3" s="1"/>
  <c r="D42" i="3"/>
  <c r="C42" i="3"/>
  <c r="B42" i="3"/>
  <c r="F41" i="3"/>
  <c r="E41" i="3"/>
  <c r="E45" i="3" s="1"/>
  <c r="D41" i="3"/>
  <c r="D45" i="3" s="1"/>
  <c r="C41" i="3"/>
  <c r="C45" i="3" s="1"/>
  <c r="B41" i="3"/>
  <c r="B45" i="3" s="1"/>
  <c r="E31" i="3"/>
  <c r="F31" i="3" s="1"/>
  <c r="D31" i="3"/>
  <c r="C31" i="3"/>
  <c r="B31" i="3"/>
  <c r="F30" i="3"/>
  <c r="E30" i="3"/>
  <c r="D30" i="3"/>
  <c r="C30" i="3"/>
  <c r="B30" i="3"/>
  <c r="E29" i="3"/>
  <c r="F29" i="3" s="1"/>
  <c r="D29" i="3"/>
  <c r="C29" i="3"/>
  <c r="B29" i="3"/>
  <c r="E28" i="3"/>
  <c r="D28" i="3"/>
  <c r="F28" i="3" s="1"/>
  <c r="C28" i="3"/>
  <c r="B28" i="3"/>
  <c r="E27" i="3"/>
  <c r="F27" i="3" s="1"/>
  <c r="D27" i="3"/>
  <c r="C27" i="3"/>
  <c r="B27" i="3"/>
  <c r="F26" i="3"/>
  <c r="E26" i="3"/>
  <c r="D26" i="3"/>
  <c r="C26" i="3"/>
  <c r="B26" i="3"/>
  <c r="E25" i="3"/>
  <c r="F25" i="3" s="1"/>
  <c r="D25" i="3"/>
  <c r="C25" i="3"/>
  <c r="B25" i="3"/>
  <c r="E24" i="3"/>
  <c r="F24" i="3" s="1"/>
  <c r="D24" i="3"/>
  <c r="C24" i="3"/>
  <c r="B24" i="3"/>
  <c r="E23" i="3"/>
  <c r="F23" i="3" s="1"/>
  <c r="D23" i="3"/>
  <c r="C23" i="3"/>
  <c r="B23" i="3"/>
  <c r="F22" i="3"/>
  <c r="E22" i="3"/>
  <c r="D22" i="3"/>
  <c r="C22" i="3"/>
  <c r="B22" i="3"/>
  <c r="E21" i="3"/>
  <c r="F21" i="3" s="1"/>
  <c r="D21" i="3"/>
  <c r="C21" i="3"/>
  <c r="B21" i="3"/>
  <c r="E20" i="3"/>
  <c r="D20" i="3"/>
  <c r="F20" i="3" s="1"/>
  <c r="C20" i="3"/>
  <c r="B20" i="3"/>
  <c r="E19" i="3"/>
  <c r="E32" i="3" s="1"/>
  <c r="D19" i="3"/>
  <c r="D32" i="3" s="1"/>
  <c r="C19" i="3"/>
  <c r="C32" i="3" s="1"/>
  <c r="B19" i="3"/>
  <c r="B32" i="3" s="1"/>
  <c r="E12" i="3"/>
  <c r="D12" i="3"/>
  <c r="C12" i="3"/>
  <c r="B12" i="3"/>
  <c r="E11" i="3"/>
  <c r="D11" i="3"/>
  <c r="C11" i="3"/>
  <c r="B11" i="3"/>
  <c r="E10" i="3"/>
  <c r="D10" i="3"/>
  <c r="C10" i="3"/>
  <c r="B10" i="3"/>
  <c r="E9" i="3"/>
  <c r="F9" i="3" s="1"/>
  <c r="C9" i="3"/>
  <c r="B9" i="3"/>
  <c r="D9" i="3" s="1"/>
  <c r="E8" i="3"/>
  <c r="E13" i="3" s="1"/>
  <c r="D8" i="3"/>
  <c r="D13" i="3" s="1"/>
  <c r="C8" i="3"/>
  <c r="C13" i="3" s="1"/>
  <c r="B8" i="3"/>
  <c r="B13" i="3" s="1"/>
  <c r="F11" i="4" l="1"/>
  <c r="F45" i="3"/>
  <c r="F32" i="3"/>
  <c r="F13" i="3"/>
  <c r="E35" i="3"/>
  <c r="E57" i="3"/>
  <c r="F57" i="3" s="1"/>
  <c r="F19" i="3"/>
  <c r="F8" i="3"/>
  <c r="E49" i="2"/>
  <c r="D49" i="2"/>
  <c r="C49" i="2"/>
  <c r="F44" i="2"/>
  <c r="G43" i="2"/>
  <c r="E43" i="2"/>
  <c r="G42" i="2"/>
  <c r="E42" i="2"/>
  <c r="G41" i="2"/>
  <c r="E41" i="2"/>
  <c r="G40" i="2"/>
  <c r="E40" i="2"/>
  <c r="G39" i="2"/>
  <c r="E39" i="2"/>
  <c r="G38" i="2"/>
  <c r="E38" i="2"/>
  <c r="G37" i="2"/>
  <c r="E37" i="2"/>
  <c r="G36" i="2"/>
  <c r="E36" i="2"/>
  <c r="G35" i="2"/>
  <c r="E35" i="2"/>
  <c r="F34" i="2"/>
  <c r="E34" i="2"/>
  <c r="G34" i="2" s="1"/>
  <c r="D34" i="2"/>
  <c r="C34" i="2"/>
  <c r="E33" i="2"/>
  <c r="G33" i="2" s="1"/>
  <c r="E32" i="2"/>
  <c r="G32" i="2" s="1"/>
  <c r="E31" i="2"/>
  <c r="E20" i="2" s="1"/>
  <c r="G30" i="2"/>
  <c r="G29" i="2"/>
  <c r="E29" i="2"/>
  <c r="G28" i="2"/>
  <c r="E28" i="2"/>
  <c r="G27" i="2"/>
  <c r="E27" i="2"/>
  <c r="G26" i="2"/>
  <c r="E26" i="2"/>
  <c r="G25" i="2"/>
  <c r="E25" i="2"/>
  <c r="G24" i="2"/>
  <c r="E24" i="2"/>
  <c r="G23" i="2"/>
  <c r="E23" i="2"/>
  <c r="G22" i="2"/>
  <c r="E22" i="2"/>
  <c r="G21" i="2"/>
  <c r="E21" i="2"/>
  <c r="F20" i="2"/>
  <c r="D20" i="2"/>
  <c r="D44" i="2" s="1"/>
  <c r="C20" i="2"/>
  <c r="C44" i="2" s="1"/>
  <c r="G14" i="2"/>
  <c r="E14" i="2"/>
  <c r="G13" i="2"/>
  <c r="E13" i="2"/>
  <c r="G12" i="2"/>
  <c r="E12" i="2"/>
  <c r="G11" i="2"/>
  <c r="F11" i="2"/>
  <c r="E11" i="2"/>
  <c r="D11" i="2"/>
  <c r="C11" i="2"/>
  <c r="E10" i="2"/>
  <c r="G10" i="2" s="1"/>
  <c r="E9" i="2"/>
  <c r="G9" i="2" s="1"/>
  <c r="E8" i="2"/>
  <c r="G8" i="2" s="1"/>
  <c r="E7" i="2"/>
  <c r="G7" i="2" s="1"/>
  <c r="F6" i="2"/>
  <c r="F15" i="2" s="1"/>
  <c r="D6" i="2"/>
  <c r="D15" i="2" s="1"/>
  <c r="D46" i="2" s="1"/>
  <c r="D50" i="2" s="1"/>
  <c r="D51" i="2" s="1"/>
  <c r="C6" i="2"/>
  <c r="C15" i="2" s="1"/>
  <c r="C46" i="2" s="1"/>
  <c r="C50" i="2" s="1"/>
  <c r="H78" i="1"/>
  <c r="E77" i="1"/>
  <c r="H77" i="1" s="1"/>
  <c r="H76" i="1"/>
  <c r="E76" i="1"/>
  <c r="G76" i="1" s="1"/>
  <c r="H75" i="1"/>
  <c r="G75" i="1"/>
  <c r="E75" i="1"/>
  <c r="E74" i="1"/>
  <c r="H74" i="1" s="1"/>
  <c r="E73" i="1"/>
  <c r="H73" i="1" s="1"/>
  <c r="H72" i="1"/>
  <c r="E72" i="1"/>
  <c r="G72" i="1" s="1"/>
  <c r="H71" i="1"/>
  <c r="G71" i="1"/>
  <c r="E71" i="1"/>
  <c r="E70" i="1"/>
  <c r="H70" i="1" s="1"/>
  <c r="E69" i="1"/>
  <c r="H69" i="1" s="1"/>
  <c r="H68" i="1"/>
  <c r="E68" i="1"/>
  <c r="G68" i="1" s="1"/>
  <c r="G67" i="1"/>
  <c r="E67" i="1"/>
  <c r="H67" i="1" s="1"/>
  <c r="E66" i="1"/>
  <c r="H66" i="1" s="1"/>
  <c r="F65" i="1"/>
  <c r="E65" i="1"/>
  <c r="H65" i="1" s="1"/>
  <c r="D65" i="1"/>
  <c r="C65" i="1"/>
  <c r="G62" i="1"/>
  <c r="E62" i="1"/>
  <c r="H62" i="1" s="1"/>
  <c r="E61" i="1"/>
  <c r="H61" i="1" s="1"/>
  <c r="F60" i="1"/>
  <c r="E60" i="1"/>
  <c r="H60" i="1" s="1"/>
  <c r="D60" i="1"/>
  <c r="C60" i="1"/>
  <c r="G58" i="1"/>
  <c r="E58" i="1"/>
  <c r="H58" i="1" s="1"/>
  <c r="E57" i="1"/>
  <c r="H57" i="1" s="1"/>
  <c r="H56" i="1"/>
  <c r="E56" i="1"/>
  <c r="G56" i="1" s="1"/>
  <c r="H55" i="1"/>
  <c r="G55" i="1"/>
  <c r="E55" i="1"/>
  <c r="G54" i="1"/>
  <c r="E54" i="1"/>
  <c r="H54" i="1" s="1"/>
  <c r="E53" i="1"/>
  <c r="H53" i="1" s="1"/>
  <c r="H52" i="1"/>
  <c r="E52" i="1"/>
  <c r="G52" i="1" s="1"/>
  <c r="H51" i="1"/>
  <c r="G51" i="1"/>
  <c r="E51" i="1"/>
  <c r="G50" i="1"/>
  <c r="E50" i="1"/>
  <c r="H50" i="1" s="1"/>
  <c r="E49" i="1"/>
  <c r="H49" i="1" s="1"/>
  <c r="H48" i="1"/>
  <c r="E48" i="1"/>
  <c r="G48" i="1" s="1"/>
  <c r="H47" i="1"/>
  <c r="G47" i="1"/>
  <c r="E47" i="1"/>
  <c r="G46" i="1"/>
  <c r="E46" i="1"/>
  <c r="H46" i="1" s="1"/>
  <c r="E45" i="1"/>
  <c r="H45" i="1" s="1"/>
  <c r="H44" i="1"/>
  <c r="E44" i="1"/>
  <c r="G44" i="1" s="1"/>
  <c r="H43" i="1"/>
  <c r="G43" i="1"/>
  <c r="E43" i="1"/>
  <c r="G42" i="1"/>
  <c r="E42" i="1"/>
  <c r="H42" i="1" s="1"/>
  <c r="E41" i="1"/>
  <c r="H41" i="1" s="1"/>
  <c r="H40" i="1"/>
  <c r="E40" i="1"/>
  <c r="G40" i="1" s="1"/>
  <c r="H39" i="1"/>
  <c r="G39" i="1"/>
  <c r="E39" i="1"/>
  <c r="G38" i="1"/>
  <c r="E38" i="1"/>
  <c r="H38" i="1" s="1"/>
  <c r="F37" i="1"/>
  <c r="F79" i="1" s="1"/>
  <c r="H79" i="1" s="1"/>
  <c r="E37" i="1"/>
  <c r="E79" i="1" s="1"/>
  <c r="D37" i="1"/>
  <c r="D79" i="1" s="1"/>
  <c r="C37" i="1"/>
  <c r="C79" i="1" s="1"/>
  <c r="C31" i="1"/>
  <c r="E31" i="1" s="1"/>
  <c r="E30" i="1"/>
  <c r="H30" i="1" s="1"/>
  <c r="H29" i="1"/>
  <c r="E29" i="1"/>
  <c r="G29" i="1" s="1"/>
  <c r="H28" i="1"/>
  <c r="G28" i="1"/>
  <c r="E28" i="1"/>
  <c r="F27" i="1"/>
  <c r="H24" i="1"/>
  <c r="G24" i="1"/>
  <c r="E24" i="1"/>
  <c r="E23" i="1"/>
  <c r="G23" i="1" s="1"/>
  <c r="F22" i="1"/>
  <c r="E22" i="1"/>
  <c r="H22" i="1" s="1"/>
  <c r="C22" i="1"/>
  <c r="H20" i="1"/>
  <c r="H19" i="1"/>
  <c r="G19" i="1"/>
  <c r="E19" i="1"/>
  <c r="E18" i="1"/>
  <c r="G18" i="1" s="1"/>
  <c r="E17" i="1"/>
  <c r="H17" i="1" s="1"/>
  <c r="H16" i="1"/>
  <c r="E16" i="1"/>
  <c r="G16" i="1" s="1"/>
  <c r="H15" i="1"/>
  <c r="G15" i="1"/>
  <c r="E15" i="1"/>
  <c r="E14" i="1"/>
  <c r="G14" i="1" s="1"/>
  <c r="E13" i="1"/>
  <c r="H13" i="1" s="1"/>
  <c r="H12" i="1"/>
  <c r="E12" i="1"/>
  <c r="G12" i="1" s="1"/>
  <c r="H11" i="1"/>
  <c r="G11" i="1"/>
  <c r="E11" i="1"/>
  <c r="E10" i="1"/>
  <c r="G10" i="1" s="1"/>
  <c r="E9" i="1"/>
  <c r="H9" i="1" s="1"/>
  <c r="H8" i="1"/>
  <c r="E8" i="1"/>
  <c r="G8" i="1" s="1"/>
  <c r="H7" i="1"/>
  <c r="G7" i="1"/>
  <c r="E7" i="1"/>
  <c r="F6" i="1"/>
  <c r="F32" i="1" s="1"/>
  <c r="D6" i="1"/>
  <c r="D32" i="1" s="1"/>
  <c r="C6" i="1"/>
  <c r="E64" i="3" l="1"/>
  <c r="E61" i="3"/>
  <c r="G20" i="2"/>
  <c r="E44" i="2"/>
  <c r="G44" i="2" s="1"/>
  <c r="F46" i="2"/>
  <c r="F50" i="2" s="1"/>
  <c r="F51" i="2" s="1"/>
  <c r="C51" i="2"/>
  <c r="E6" i="2"/>
  <c r="G31" i="2"/>
  <c r="F83" i="1"/>
  <c r="H31" i="1"/>
  <c r="G31" i="1"/>
  <c r="G9" i="1"/>
  <c r="H10" i="1"/>
  <c r="G13" i="1"/>
  <c r="H14" i="1"/>
  <c r="G17" i="1"/>
  <c r="H18" i="1"/>
  <c r="G22" i="1"/>
  <c r="H23" i="1"/>
  <c r="C27" i="1"/>
  <c r="C32" i="1" s="1"/>
  <c r="C83" i="1" s="1"/>
  <c r="G30" i="1"/>
  <c r="G37" i="1"/>
  <c r="G41" i="1"/>
  <c r="G45" i="1"/>
  <c r="G49" i="1"/>
  <c r="G53" i="1"/>
  <c r="G57" i="1"/>
  <c r="G61" i="1"/>
  <c r="G66" i="1"/>
  <c r="G70" i="1"/>
  <c r="G74" i="1"/>
  <c r="E6" i="1"/>
  <c r="E27" i="1"/>
  <c r="H37" i="1"/>
  <c r="G60" i="1"/>
  <c r="G65" i="1"/>
  <c r="G69" i="1"/>
  <c r="G73" i="1"/>
  <c r="G77" i="1"/>
  <c r="G6" i="2" l="1"/>
  <c r="E15" i="2"/>
  <c r="G79" i="1"/>
  <c r="G27" i="1"/>
  <c r="H27" i="1"/>
  <c r="G6" i="1"/>
  <c r="G32" i="1" s="1"/>
  <c r="E32" i="1"/>
  <c r="H32" i="1" s="1"/>
  <c r="H6" i="1"/>
  <c r="E46" i="2" l="1"/>
  <c r="E50" i="2" s="1"/>
  <c r="E51" i="2" s="1"/>
  <c r="G15" i="2"/>
</calcChain>
</file>

<file path=xl/comments1.xml><?xml version="1.0" encoding="utf-8"?>
<comments xmlns="http://schemas.openxmlformats.org/spreadsheetml/2006/main">
  <authors>
    <author>st102</author>
    <author>Mazalová</author>
  </authors>
  <commentList>
    <comment ref="B7" authorId="0">
      <text>
        <r>
          <rPr>
            <b/>
            <sz val="8"/>
            <color indexed="81"/>
            <rFont val="Tahoma"/>
            <charset val="238"/>
          </rPr>
          <t>st102:</t>
        </r>
        <r>
          <rPr>
            <sz val="8"/>
            <color indexed="81"/>
            <rFont val="Tahoma"/>
            <charset val="238"/>
          </rPr>
          <t xml:space="preserve">
6720600 orj.1</t>
        </r>
      </text>
    </comment>
    <comment ref="B9" authorId="0">
      <text>
        <r>
          <rPr>
            <b/>
            <sz val="8"/>
            <color indexed="81"/>
            <rFont val="Tahoma"/>
            <charset val="238"/>
          </rPr>
          <t>st102:</t>
        </r>
        <r>
          <rPr>
            <sz val="8"/>
            <color indexed="81"/>
            <rFont val="Tahoma"/>
            <charset val="238"/>
          </rPr>
          <t xml:space="preserve">
6020500</t>
        </r>
      </text>
    </comment>
    <comment ref="B10" authorId="0">
      <text>
        <r>
          <rPr>
            <b/>
            <sz val="8"/>
            <color indexed="81"/>
            <rFont val="Tahoma"/>
            <charset val="238"/>
          </rPr>
          <t>st102:</t>
        </r>
        <r>
          <rPr>
            <sz val="8"/>
            <color indexed="81"/>
            <rFont val="Tahoma"/>
            <charset val="238"/>
          </rPr>
          <t xml:space="preserve">
6020650 - 6020675</t>
        </r>
      </text>
    </comment>
    <comment ref="B11" authorId="0">
      <text>
        <r>
          <rPr>
            <b/>
            <sz val="8"/>
            <color indexed="81"/>
            <rFont val="Tahoma"/>
            <charset val="238"/>
          </rPr>
          <t>st102:</t>
        </r>
        <r>
          <rPr>
            <sz val="8"/>
            <color indexed="81"/>
            <rFont val="Tahoma"/>
            <charset val="238"/>
          </rPr>
          <t xml:space="preserve">
6620300</t>
        </r>
      </text>
    </comment>
    <comment ref="B13" authorId="0">
      <text>
        <r>
          <rPr>
            <b/>
            <sz val="8"/>
            <color indexed="81"/>
            <rFont val="Tahoma"/>
            <charset val="238"/>
          </rPr>
          <t>st102:</t>
        </r>
        <r>
          <rPr>
            <sz val="8"/>
            <color indexed="81"/>
            <rFont val="Tahoma"/>
            <charset val="238"/>
          </rPr>
          <t xml:space="preserve">
6480414</t>
        </r>
      </text>
    </comment>
    <comment ref="F13" authorId="1">
      <text>
        <r>
          <rPr>
            <b/>
            <sz val="9"/>
            <color indexed="81"/>
            <rFont val="Tahoma"/>
            <charset val="1"/>
          </rPr>
          <t>Málková:</t>
        </r>
        <r>
          <rPr>
            <sz val="9"/>
            <color indexed="81"/>
            <rFont val="Tahoma"/>
            <charset val="1"/>
          </rPr>
          <t xml:space="preserve">
95562 1.čtvrtletí 2016
27648 říjen
46579 listopad
30211 prosinec
</t>
        </r>
      </text>
    </comment>
    <comment ref="B18" authorId="0">
      <text>
        <r>
          <rPr>
            <b/>
            <sz val="8"/>
            <color indexed="81"/>
            <rFont val="Tahoma"/>
            <charset val="238"/>
          </rPr>
          <t>st102:</t>
        </r>
        <r>
          <rPr>
            <sz val="8"/>
            <color indexed="81"/>
            <rFont val="Tahoma"/>
            <charset val="238"/>
          </rPr>
          <t xml:space="preserve">
6490300, 6490320
</t>
        </r>
      </text>
    </comment>
    <comment ref="F18" authorId="1">
      <text>
        <r>
          <rPr>
            <b/>
            <sz val="9"/>
            <color indexed="81"/>
            <rFont val="Tahoma"/>
            <charset val="1"/>
          </rPr>
          <t>Mazalová:</t>
        </r>
        <r>
          <rPr>
            <sz val="9"/>
            <color indexed="81"/>
            <rFont val="Tahoma"/>
            <charset val="1"/>
          </rPr>
          <t xml:space="preserve">
14000 prodej DDHM
41485 výnos čipy</t>
        </r>
      </text>
    </comment>
    <comment ref="B24" authorId="1">
      <text>
        <r>
          <rPr>
            <b/>
            <sz val="9"/>
            <color indexed="81"/>
            <rFont val="Tahoma"/>
            <charset val="1"/>
          </rPr>
          <t>Málková:</t>
        </r>
        <r>
          <rPr>
            <sz val="9"/>
            <color indexed="81"/>
            <rFont val="Tahoma"/>
            <charset val="1"/>
          </rPr>
          <t xml:space="preserve">
6720665</t>
        </r>
      </text>
    </comment>
    <comment ref="B28" authorId="0">
      <text>
        <r>
          <rPr>
            <b/>
            <sz val="8"/>
            <color indexed="81"/>
            <rFont val="Tahoma"/>
            <charset val="238"/>
          </rPr>
          <t>st102:</t>
        </r>
        <r>
          <rPr>
            <sz val="8"/>
            <color indexed="81"/>
            <rFont val="Tahoma"/>
            <charset val="238"/>
          </rPr>
          <t xml:space="preserve">
6720600 orj.2</t>
        </r>
      </text>
    </comment>
    <comment ref="B29" authorId="1">
      <text>
        <r>
          <rPr>
            <b/>
            <sz val="9"/>
            <color indexed="81"/>
            <rFont val="Tahoma"/>
            <charset val="1"/>
          </rPr>
          <t>Mazalová:</t>
        </r>
        <r>
          <rPr>
            <sz val="9"/>
            <color indexed="81"/>
            <rFont val="Tahoma"/>
            <charset val="1"/>
          </rPr>
          <t xml:space="preserve">
6720610
</t>
        </r>
      </text>
    </comment>
    <comment ref="B30" authorId="0">
      <text>
        <r>
          <rPr>
            <b/>
            <sz val="8"/>
            <color indexed="81"/>
            <rFont val="Tahoma"/>
            <charset val="238"/>
          </rPr>
          <t>st102:</t>
        </r>
        <r>
          <rPr>
            <sz val="8"/>
            <color indexed="81"/>
            <rFont val="Tahoma"/>
            <charset val="238"/>
          </rPr>
          <t xml:space="preserve">
6020400
</t>
        </r>
      </text>
    </comment>
    <comment ref="B31" authorId="0">
      <text>
        <r>
          <rPr>
            <b/>
            <sz val="8"/>
            <color indexed="81"/>
            <rFont val="Tahoma"/>
            <charset val="238"/>
          </rPr>
          <t>st102:</t>
        </r>
        <r>
          <rPr>
            <sz val="8"/>
            <color indexed="81"/>
            <rFont val="Tahoma"/>
            <charset val="238"/>
          </rPr>
          <t xml:space="preserve">
6490400
</t>
        </r>
      </text>
    </comment>
    <comment ref="B38" authorId="0">
      <text>
        <r>
          <rPr>
            <b/>
            <sz val="8"/>
            <color indexed="81"/>
            <rFont val="Tahoma"/>
            <charset val="238"/>
          </rPr>
          <t>st102:</t>
        </r>
        <r>
          <rPr>
            <sz val="8"/>
            <color indexed="81"/>
            <rFont val="Tahoma"/>
            <charset val="238"/>
          </rPr>
          <t xml:space="preserve">
5110300,5110310
</t>
        </r>
      </text>
    </comment>
    <comment ref="B39" authorId="0">
      <text>
        <r>
          <rPr>
            <b/>
            <sz val="8"/>
            <color indexed="81"/>
            <rFont val="Tahoma"/>
            <charset val="238"/>
          </rPr>
          <t>st102:</t>
        </r>
        <r>
          <rPr>
            <sz val="8"/>
            <color indexed="81"/>
            <rFont val="Tahoma"/>
            <charset val="238"/>
          </rPr>
          <t xml:space="preserve">
5580340,5580540</t>
        </r>
      </text>
    </comment>
    <comment ref="B40" authorId="0">
      <text>
        <r>
          <rPr>
            <b/>
            <sz val="8"/>
            <color indexed="81"/>
            <rFont val="Tahoma"/>
            <charset val="238"/>
          </rPr>
          <t>st102:</t>
        </r>
        <r>
          <rPr>
            <sz val="8"/>
            <color indexed="81"/>
            <rFont val="Tahoma"/>
            <charset val="238"/>
          </rPr>
          <t xml:space="preserve">
5010300, 5010370
5010320, 5010500
5010330, 5010550
5010360
</t>
        </r>
      </text>
    </comment>
    <comment ref="B41" authorId="0">
      <text>
        <r>
          <rPr>
            <b/>
            <sz val="8"/>
            <color indexed="81"/>
            <rFont val="Tahoma"/>
            <charset val="238"/>
          </rPr>
          <t>st102:</t>
        </r>
        <r>
          <rPr>
            <sz val="8"/>
            <color indexed="81"/>
            <rFont val="Tahoma"/>
            <charset val="238"/>
          </rPr>
          <t xml:space="preserve">
5020310</t>
        </r>
      </text>
    </comment>
    <comment ref="B42" authorId="0">
      <text>
        <r>
          <rPr>
            <b/>
            <sz val="8"/>
            <color indexed="81"/>
            <rFont val="Tahoma"/>
            <charset val="238"/>
          </rPr>
          <t>st102:</t>
        </r>
        <r>
          <rPr>
            <sz val="8"/>
            <color indexed="81"/>
            <rFont val="Tahoma"/>
            <charset val="238"/>
          </rPr>
          <t xml:space="preserve">
5020330</t>
        </r>
      </text>
    </comment>
    <comment ref="B43" authorId="0">
      <text>
        <r>
          <rPr>
            <b/>
            <sz val="8"/>
            <color indexed="81"/>
            <rFont val="Tahoma"/>
            <charset val="238"/>
          </rPr>
          <t>st102:</t>
        </r>
        <r>
          <rPr>
            <sz val="8"/>
            <color indexed="81"/>
            <rFont val="Tahoma"/>
            <charset val="238"/>
          </rPr>
          <t xml:space="preserve">
5020320</t>
        </r>
      </text>
    </comment>
    <comment ref="B44" authorId="0">
      <text>
        <r>
          <rPr>
            <b/>
            <sz val="8"/>
            <color indexed="81"/>
            <rFont val="Tahoma"/>
            <charset val="238"/>
          </rPr>
          <t>st102:</t>
        </r>
        <r>
          <rPr>
            <sz val="8"/>
            <color indexed="81"/>
            <rFont val="Tahoma"/>
            <charset val="238"/>
          </rPr>
          <t xml:space="preserve">
5180310
5180320
5180330
5180520</t>
        </r>
      </text>
    </comment>
    <comment ref="B45" authorId="0">
      <text>
        <r>
          <rPr>
            <b/>
            <sz val="8"/>
            <color indexed="81"/>
            <rFont val="Tahoma"/>
            <charset val="238"/>
          </rPr>
          <t>st102:</t>
        </r>
        <r>
          <rPr>
            <sz val="8"/>
            <color indexed="81"/>
            <rFont val="Tahoma"/>
            <charset val="238"/>
          </rPr>
          <t xml:space="preserve">
5490320</t>
        </r>
      </text>
    </comment>
    <comment ref="B46" authorId="0">
      <text>
        <r>
          <rPr>
            <b/>
            <sz val="8"/>
            <color indexed="81"/>
            <rFont val="Tahoma"/>
            <charset val="238"/>
          </rPr>
          <t>st102:</t>
        </r>
        <r>
          <rPr>
            <sz val="8"/>
            <color indexed="81"/>
            <rFont val="Tahoma"/>
            <charset val="238"/>
          </rPr>
          <t xml:space="preserve">
5180300, 5180364
5180360, 5180370
5180361, 5180510
5180362</t>
        </r>
      </text>
    </comment>
    <comment ref="F46" authorId="1">
      <text>
        <r>
          <rPr>
            <b/>
            <sz val="9"/>
            <color indexed="81"/>
            <rFont val="Tahoma"/>
            <charset val="1"/>
          </rPr>
          <t>Málková:
-23565 Interes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47" authorId="0">
      <text>
        <r>
          <rPr>
            <b/>
            <sz val="8"/>
            <color indexed="81"/>
            <rFont val="Tahoma"/>
            <charset val="238"/>
          </rPr>
          <t>st102:</t>
        </r>
        <r>
          <rPr>
            <sz val="8"/>
            <color indexed="81"/>
            <rFont val="Tahoma"/>
            <charset val="238"/>
          </rPr>
          <t xml:space="preserve">
5510310</t>
        </r>
      </text>
    </comment>
    <comment ref="B49" authorId="0">
      <text>
        <r>
          <rPr>
            <b/>
            <sz val="8"/>
            <color indexed="81"/>
            <rFont val="Tahoma"/>
            <charset val="238"/>
          </rPr>
          <t>st102:</t>
        </r>
        <r>
          <rPr>
            <sz val="8"/>
            <color indexed="81"/>
            <rFont val="Tahoma"/>
            <charset val="238"/>
          </rPr>
          <t xml:space="preserve">
5010650, 5010651
5010660, 5010663
5010664, 5010665
5010668, 5010673/5</t>
        </r>
      </text>
    </comment>
    <comment ref="F52" authorId="1">
      <text>
        <r>
          <rPr>
            <b/>
            <sz val="9"/>
            <color indexed="81"/>
            <rFont val="Tahoma"/>
            <charset val="1"/>
          </rPr>
          <t>Málková:</t>
        </r>
        <r>
          <rPr>
            <sz val="9"/>
            <color indexed="81"/>
            <rFont val="Tahoma"/>
            <charset val="1"/>
          </rPr>
          <t xml:space="preserve">
95562 1.čtvrtletí 2016
27648 říjen
46579 listopad
30211 prosinec</t>
        </r>
      </text>
    </comment>
    <comment ref="B53" authorId="1">
      <text>
        <r>
          <rPr>
            <b/>
            <sz val="9"/>
            <color indexed="81"/>
            <rFont val="Tahoma"/>
            <charset val="1"/>
          </rPr>
          <t>Mazalová:</t>
        </r>
        <r>
          <rPr>
            <sz val="9"/>
            <color indexed="81"/>
            <rFont val="Tahoma"/>
            <charset val="1"/>
          </rPr>
          <t xml:space="preserve">
5180737 + 1313,-
</t>
        </r>
      </text>
    </comment>
    <comment ref="F54" authorId="1">
      <text>
        <r>
          <rPr>
            <b/>
            <sz val="9"/>
            <color indexed="81"/>
            <rFont val="Tahoma"/>
            <charset val="1"/>
          </rPr>
          <t>Mazalová:</t>
        </r>
        <r>
          <rPr>
            <sz val="9"/>
            <color indexed="81"/>
            <rFont val="Tahoma"/>
            <charset val="1"/>
          </rPr>
          <t xml:space="preserve">
8690 DDHM monitor
23565 DDNM licence</t>
        </r>
      </text>
    </comment>
    <comment ref="B58" authorId="0">
      <text>
        <r>
          <rPr>
            <b/>
            <sz val="8"/>
            <color indexed="81"/>
            <rFont val="Tahoma"/>
            <charset val="238"/>
          </rPr>
          <t>st102:</t>
        </r>
        <r>
          <rPr>
            <sz val="8"/>
            <color indexed="81"/>
            <rFont val="Tahoma"/>
            <charset val="238"/>
          </rPr>
          <t xml:space="preserve">
5180350
5490330
</t>
        </r>
      </text>
    </comment>
    <comment ref="B62" authorId="1">
      <text>
        <r>
          <rPr>
            <b/>
            <sz val="9"/>
            <color indexed="81"/>
            <rFont val="Tahoma"/>
            <charset val="1"/>
          </rPr>
          <t>Málková:</t>
        </r>
        <r>
          <rPr>
            <sz val="9"/>
            <color indexed="81"/>
            <rFont val="Tahoma"/>
            <charset val="1"/>
          </rPr>
          <t xml:space="preserve">
5010737</t>
        </r>
      </text>
    </comment>
    <comment ref="B66" authorId="0">
      <text>
        <r>
          <rPr>
            <b/>
            <sz val="8"/>
            <color indexed="81"/>
            <rFont val="Tahoma"/>
            <charset val="238"/>
          </rPr>
          <t>st102:</t>
        </r>
        <r>
          <rPr>
            <sz val="8"/>
            <color indexed="81"/>
            <rFont val="Tahoma"/>
            <charset val="238"/>
          </rPr>
          <t xml:space="preserve">
5110400</t>
        </r>
      </text>
    </comment>
    <comment ref="B67" authorId="0">
      <text>
        <r>
          <rPr>
            <b/>
            <sz val="8"/>
            <color indexed="81"/>
            <rFont val="Tahoma"/>
            <charset val="238"/>
          </rPr>
          <t>st102:</t>
        </r>
        <r>
          <rPr>
            <sz val="8"/>
            <color indexed="81"/>
            <rFont val="Tahoma"/>
            <charset val="238"/>
          </rPr>
          <t xml:space="preserve">
5580430, 5580440
</t>
        </r>
      </text>
    </comment>
    <comment ref="B68" authorId="0">
      <text>
        <r>
          <rPr>
            <b/>
            <sz val="8"/>
            <color indexed="81"/>
            <rFont val="Tahoma"/>
            <charset val="238"/>
          </rPr>
          <t>st102:</t>
        </r>
        <r>
          <rPr>
            <sz val="8"/>
            <color indexed="81"/>
            <rFont val="Tahoma"/>
            <charset val="238"/>
          </rPr>
          <t xml:space="preserve">
5010400, 5010410
5010420, 5010430
5010450</t>
        </r>
      </text>
    </comment>
    <comment ref="D68" authorId="1">
      <text>
        <r>
          <rPr>
            <b/>
            <sz val="9"/>
            <color indexed="81"/>
            <rFont val="Tahoma"/>
            <charset val="1"/>
          </rPr>
          <t>Mazalová:</t>
        </r>
        <r>
          <rPr>
            <sz val="9"/>
            <color indexed="81"/>
            <rFont val="Tahoma"/>
            <charset val="1"/>
          </rPr>
          <t xml:space="preserve">
+10-10-2
</t>
        </r>
      </text>
    </comment>
    <comment ref="B69" authorId="0">
      <text>
        <r>
          <rPr>
            <b/>
            <sz val="8"/>
            <color indexed="81"/>
            <rFont val="Tahoma"/>
            <charset val="238"/>
          </rPr>
          <t>st102:</t>
        </r>
        <r>
          <rPr>
            <sz val="8"/>
            <color indexed="81"/>
            <rFont val="Tahoma"/>
            <charset val="238"/>
          </rPr>
          <t xml:space="preserve">
5020410</t>
        </r>
      </text>
    </comment>
    <comment ref="B70" authorId="0">
      <text>
        <r>
          <rPr>
            <b/>
            <sz val="8"/>
            <color indexed="81"/>
            <rFont val="Tahoma"/>
            <charset val="238"/>
          </rPr>
          <t>st102:</t>
        </r>
        <r>
          <rPr>
            <sz val="8"/>
            <color indexed="81"/>
            <rFont val="Tahoma"/>
            <charset val="238"/>
          </rPr>
          <t xml:space="preserve">
5020430</t>
        </r>
      </text>
    </comment>
    <comment ref="B71" authorId="1">
      <text>
        <r>
          <rPr>
            <b/>
            <sz val="9"/>
            <color indexed="81"/>
            <rFont val="Tahoma"/>
            <charset val="1"/>
          </rPr>
          <t>Mazalová:</t>
        </r>
        <r>
          <rPr>
            <sz val="9"/>
            <color indexed="81"/>
            <rFont val="Tahoma"/>
            <charset val="1"/>
          </rPr>
          <t xml:space="preserve">
5020420
</t>
        </r>
      </text>
    </comment>
    <comment ref="B72" authorId="0">
      <text>
        <r>
          <rPr>
            <b/>
            <sz val="8"/>
            <color indexed="81"/>
            <rFont val="Tahoma"/>
            <charset val="238"/>
          </rPr>
          <t>st102:</t>
        </r>
        <r>
          <rPr>
            <sz val="8"/>
            <color indexed="81"/>
            <rFont val="Tahoma"/>
            <charset val="238"/>
          </rPr>
          <t xml:space="preserve">
5180420</t>
        </r>
      </text>
    </comment>
    <comment ref="B73" authorId="0">
      <text>
        <r>
          <rPr>
            <b/>
            <sz val="8"/>
            <color indexed="81"/>
            <rFont val="Tahoma"/>
            <charset val="238"/>
          </rPr>
          <t>st102:</t>
        </r>
        <r>
          <rPr>
            <sz val="8"/>
            <color indexed="81"/>
            <rFont val="Tahoma"/>
            <charset val="238"/>
          </rPr>
          <t xml:space="preserve">
5180400
5180461</t>
        </r>
      </text>
    </comment>
    <comment ref="B74" authorId="0">
      <text>
        <r>
          <rPr>
            <b/>
            <sz val="8"/>
            <color indexed="81"/>
            <rFont val="Tahoma"/>
            <charset val="238"/>
          </rPr>
          <t>st102:</t>
        </r>
        <r>
          <rPr>
            <sz val="8"/>
            <color indexed="81"/>
            <rFont val="Tahoma"/>
            <charset val="238"/>
          </rPr>
          <t xml:space="preserve">
5510410</t>
        </r>
      </text>
    </comment>
    <comment ref="D74" authorId="1">
      <text>
        <r>
          <rPr>
            <b/>
            <sz val="9"/>
            <color indexed="81"/>
            <rFont val="Tahoma"/>
            <charset val="1"/>
          </rPr>
          <t>Mazalová:</t>
        </r>
        <r>
          <rPr>
            <sz val="9"/>
            <color indexed="81"/>
            <rFont val="Tahoma"/>
            <charset val="1"/>
          </rPr>
          <t xml:space="preserve">
-20+2</t>
        </r>
      </text>
    </comment>
    <comment ref="B75" authorId="0">
      <text>
        <r>
          <rPr>
            <b/>
            <sz val="8"/>
            <color indexed="81"/>
            <rFont val="Tahoma"/>
            <charset val="238"/>
          </rPr>
          <t>st102:</t>
        </r>
        <r>
          <rPr>
            <sz val="8"/>
            <color indexed="81"/>
            <rFont val="Tahoma"/>
            <charset val="238"/>
          </rPr>
          <t xml:space="preserve">
5010460</t>
        </r>
      </text>
    </comment>
    <comment ref="B76" authorId="0">
      <text>
        <r>
          <rPr>
            <b/>
            <sz val="8"/>
            <color indexed="81"/>
            <rFont val="Tahoma"/>
            <charset val="238"/>
          </rPr>
          <t>st102:</t>
        </r>
        <r>
          <rPr>
            <sz val="8"/>
            <color indexed="81"/>
            <rFont val="Tahoma"/>
            <charset val="238"/>
          </rPr>
          <t xml:space="preserve">
5210340, 5240330
5240340, 5250340
5270340</t>
        </r>
      </text>
    </comment>
  </commentList>
</comments>
</file>

<file path=xl/comments2.xml><?xml version="1.0" encoding="utf-8"?>
<comments xmlns="http://schemas.openxmlformats.org/spreadsheetml/2006/main">
  <authors>
    <author>st102</author>
    <author>Mazalová</author>
  </authors>
  <commentList>
    <comment ref="B7" authorId="0">
      <text>
        <r>
          <rPr>
            <b/>
            <sz val="8"/>
            <color indexed="81"/>
            <rFont val="Tahoma"/>
            <charset val="238"/>
          </rPr>
          <t>st102:</t>
        </r>
        <r>
          <rPr>
            <sz val="8"/>
            <color indexed="81"/>
            <rFont val="Tahoma"/>
            <charset val="238"/>
          </rPr>
          <t xml:space="preserve">
6020100
6030100-6030210
6030220, 6030230
</t>
        </r>
      </text>
    </comment>
    <comment ref="F7" authorId="1">
      <text>
        <r>
          <rPr>
            <b/>
            <sz val="9"/>
            <color indexed="81"/>
            <rFont val="Tahoma"/>
            <charset val="1"/>
          </rPr>
          <t>Málková:</t>
        </r>
        <r>
          <rPr>
            <sz val="9"/>
            <color indexed="81"/>
            <rFont val="Tahoma"/>
            <charset val="1"/>
          </rPr>
          <t xml:space="preserve">
nájmy 6363180
výpal 5850
kroužky dohody 13500</t>
        </r>
      </text>
    </comment>
    <comment ref="B12" authorId="0">
      <text>
        <r>
          <rPr>
            <b/>
            <sz val="8"/>
            <color indexed="81"/>
            <rFont val="Tahoma"/>
            <charset val="238"/>
          </rPr>
          <t>st102:</t>
        </r>
        <r>
          <rPr>
            <sz val="8"/>
            <color indexed="81"/>
            <rFont val="Tahoma"/>
            <charset val="238"/>
          </rPr>
          <t xml:space="preserve">
6020200</t>
        </r>
      </text>
    </comment>
    <comment ref="B13" authorId="0">
      <text>
        <r>
          <rPr>
            <b/>
            <sz val="8"/>
            <color indexed="81"/>
            <rFont val="Tahoma"/>
            <charset val="238"/>
          </rPr>
          <t>st102:</t>
        </r>
        <r>
          <rPr>
            <sz val="8"/>
            <color indexed="81"/>
            <rFont val="Tahoma"/>
            <charset val="238"/>
          </rPr>
          <t xml:space="preserve">
6020210</t>
        </r>
      </text>
    </comment>
    <comment ref="B14" authorId="0">
      <text>
        <r>
          <rPr>
            <b/>
            <sz val="8"/>
            <color indexed="81"/>
            <rFont val="Tahoma"/>
            <charset val="238"/>
          </rPr>
          <t>st102:</t>
        </r>
        <r>
          <rPr>
            <sz val="8"/>
            <color indexed="81"/>
            <rFont val="Tahoma"/>
            <charset val="238"/>
          </rPr>
          <t xml:space="preserve">
6020260</t>
        </r>
      </text>
    </comment>
    <comment ref="B21" authorId="0">
      <text>
        <r>
          <rPr>
            <b/>
            <sz val="8"/>
            <color indexed="81"/>
            <rFont val="Tahoma"/>
            <charset val="238"/>
          </rPr>
          <t>st102:</t>
        </r>
        <r>
          <rPr>
            <sz val="8"/>
            <color indexed="81"/>
            <rFont val="Tahoma"/>
            <charset val="238"/>
          </rPr>
          <t xml:space="preserve">
5110100</t>
        </r>
      </text>
    </comment>
    <comment ref="B22" authorId="1">
      <text>
        <r>
          <rPr>
            <b/>
            <sz val="9"/>
            <color indexed="81"/>
            <rFont val="Tahoma"/>
            <charset val="1"/>
          </rPr>
          <t>Mazalová:</t>
        </r>
        <r>
          <rPr>
            <sz val="9"/>
            <color indexed="81"/>
            <rFont val="Tahoma"/>
            <charset val="1"/>
          </rPr>
          <t xml:space="preserve">
5580140</t>
        </r>
      </text>
    </comment>
    <comment ref="B23" authorId="0">
      <text>
        <r>
          <rPr>
            <b/>
            <sz val="8"/>
            <color indexed="81"/>
            <rFont val="Tahoma"/>
            <charset val="238"/>
          </rPr>
          <t>st102:</t>
        </r>
        <r>
          <rPr>
            <sz val="8"/>
            <color indexed="81"/>
            <rFont val="Tahoma"/>
            <charset val="238"/>
          </rPr>
          <t xml:space="preserve">
5010110, 5010120</t>
        </r>
      </text>
    </comment>
    <comment ref="B24" authorId="1">
      <text>
        <r>
          <rPr>
            <b/>
            <sz val="9"/>
            <color indexed="81"/>
            <rFont val="Tahoma"/>
            <charset val="1"/>
          </rPr>
          <t>Mazalová:</t>
        </r>
        <r>
          <rPr>
            <sz val="9"/>
            <color indexed="81"/>
            <rFont val="Tahoma"/>
            <charset val="1"/>
          </rPr>
          <t xml:space="preserve">
5020110</t>
        </r>
      </text>
    </comment>
    <comment ref="B25" authorId="0">
      <text>
        <r>
          <rPr>
            <b/>
            <sz val="8"/>
            <color indexed="81"/>
            <rFont val="Tahoma"/>
            <charset val="238"/>
          </rPr>
          <t>st102:</t>
        </r>
        <r>
          <rPr>
            <sz val="8"/>
            <color indexed="81"/>
            <rFont val="Tahoma"/>
            <charset val="238"/>
          </rPr>
          <t xml:space="preserve">
5020130
5020131</t>
        </r>
      </text>
    </comment>
    <comment ref="B26" authorId="1">
      <text>
        <r>
          <rPr>
            <b/>
            <sz val="9"/>
            <color indexed="81"/>
            <rFont val="Tahoma"/>
            <charset val="1"/>
          </rPr>
          <t>Mazalová:</t>
        </r>
        <r>
          <rPr>
            <sz val="9"/>
            <color indexed="81"/>
            <rFont val="Tahoma"/>
            <charset val="1"/>
          </rPr>
          <t xml:space="preserve">
5020120</t>
        </r>
      </text>
    </comment>
    <comment ref="B27" authorId="0">
      <text>
        <r>
          <rPr>
            <b/>
            <sz val="8"/>
            <color indexed="81"/>
            <rFont val="Tahoma"/>
            <charset val="238"/>
          </rPr>
          <t>st102:</t>
        </r>
        <r>
          <rPr>
            <sz val="8"/>
            <color indexed="81"/>
            <rFont val="Tahoma"/>
            <charset val="238"/>
          </rPr>
          <t xml:space="preserve">
5180120</t>
        </r>
      </text>
    </comment>
    <comment ref="B28" authorId="0">
      <text>
        <r>
          <rPr>
            <b/>
            <sz val="8"/>
            <color indexed="81"/>
            <rFont val="Tahoma"/>
            <charset val="238"/>
          </rPr>
          <t>st102:</t>
        </r>
        <r>
          <rPr>
            <sz val="8"/>
            <color indexed="81"/>
            <rFont val="Tahoma"/>
            <charset val="238"/>
          </rPr>
          <t xml:space="preserve">
5180100</t>
        </r>
      </text>
    </comment>
    <comment ref="B29" authorId="0">
      <text>
        <r>
          <rPr>
            <b/>
            <sz val="8"/>
            <color indexed="81"/>
            <rFont val="Tahoma"/>
            <charset val="238"/>
          </rPr>
          <t>st102:</t>
        </r>
        <r>
          <rPr>
            <sz val="8"/>
            <color indexed="81"/>
            <rFont val="Tahoma"/>
            <charset val="238"/>
          </rPr>
          <t xml:space="preserve">
5210100, 5210110
5210150, 5240110
5240120, 5250100
5270100</t>
        </r>
      </text>
    </comment>
    <comment ref="B35" authorId="1">
      <text>
        <r>
          <rPr>
            <b/>
            <sz val="9"/>
            <color indexed="81"/>
            <rFont val="Tahoma"/>
            <charset val="1"/>
          </rPr>
          <t>Mazalová:</t>
        </r>
        <r>
          <rPr>
            <sz val="9"/>
            <color indexed="81"/>
            <rFont val="Tahoma"/>
            <charset val="1"/>
          </rPr>
          <t xml:space="preserve">
5110200</t>
        </r>
      </text>
    </comment>
    <comment ref="B36" authorId="1">
      <text>
        <r>
          <rPr>
            <b/>
            <sz val="9"/>
            <color indexed="81"/>
            <rFont val="Tahoma"/>
            <charset val="1"/>
          </rPr>
          <t>Mazalová</t>
        </r>
        <r>
          <rPr>
            <sz val="9"/>
            <color indexed="81"/>
            <rFont val="Tahoma"/>
            <charset val="1"/>
          </rPr>
          <t>,
 5010220</t>
        </r>
      </text>
    </comment>
    <comment ref="B37" authorId="0">
      <text>
        <r>
          <rPr>
            <b/>
            <sz val="8"/>
            <color indexed="81"/>
            <rFont val="Tahoma"/>
            <charset val="238"/>
          </rPr>
          <t>st102:</t>
        </r>
        <r>
          <rPr>
            <sz val="8"/>
            <color indexed="81"/>
            <rFont val="Tahoma"/>
            <charset val="238"/>
          </rPr>
          <t xml:space="preserve">
5020210</t>
        </r>
      </text>
    </comment>
    <comment ref="B38" authorId="1">
      <text>
        <r>
          <rPr>
            <b/>
            <sz val="9"/>
            <color indexed="81"/>
            <rFont val="Tahoma"/>
            <charset val="1"/>
          </rPr>
          <t>Mazalová:</t>
        </r>
        <r>
          <rPr>
            <sz val="9"/>
            <color indexed="81"/>
            <rFont val="Tahoma"/>
            <charset val="1"/>
          </rPr>
          <t xml:space="preserve">
5020230</t>
        </r>
      </text>
    </comment>
    <comment ref="B39" authorId="1">
      <text>
        <r>
          <rPr>
            <b/>
            <sz val="9"/>
            <color indexed="81"/>
            <rFont val="Tahoma"/>
            <charset val="1"/>
          </rPr>
          <t>Mazalová:</t>
        </r>
        <r>
          <rPr>
            <sz val="9"/>
            <color indexed="81"/>
            <rFont val="Tahoma"/>
            <charset val="1"/>
          </rPr>
          <t xml:space="preserve">
5020220</t>
        </r>
      </text>
    </comment>
    <comment ref="B40" authorId="1">
      <text>
        <r>
          <rPr>
            <b/>
            <sz val="9"/>
            <color indexed="81"/>
            <rFont val="Tahoma"/>
            <charset val="1"/>
          </rPr>
          <t>Mazalová:</t>
        </r>
        <r>
          <rPr>
            <sz val="9"/>
            <color indexed="81"/>
            <rFont val="Tahoma"/>
            <charset val="1"/>
          </rPr>
          <t xml:space="preserve">
5180220</t>
        </r>
      </text>
    </comment>
    <comment ref="B41" authorId="1">
      <text>
        <r>
          <rPr>
            <b/>
            <sz val="9"/>
            <color indexed="81"/>
            <rFont val="Tahoma"/>
            <charset val="1"/>
          </rPr>
          <t>Mazalová:</t>
        </r>
        <r>
          <rPr>
            <sz val="9"/>
            <color indexed="81"/>
            <rFont val="Tahoma"/>
            <charset val="1"/>
          </rPr>
          <t xml:space="preserve">
5180200</t>
        </r>
      </text>
    </comment>
    <comment ref="B42" authorId="0">
      <text>
        <r>
          <rPr>
            <b/>
            <sz val="8"/>
            <color indexed="81"/>
            <rFont val="Tahoma"/>
            <charset val="238"/>
          </rPr>
          <t>st102:</t>
        </r>
        <r>
          <rPr>
            <sz val="8"/>
            <color indexed="81"/>
            <rFont val="Tahoma"/>
            <charset val="238"/>
          </rPr>
          <t xml:space="preserve">
5010260</t>
        </r>
      </text>
    </comment>
    <comment ref="B43" authorId="0">
      <text>
        <r>
          <rPr>
            <b/>
            <sz val="8"/>
            <color indexed="81"/>
            <rFont val="Tahoma"/>
            <charset val="238"/>
          </rPr>
          <t>st102:</t>
        </r>
        <r>
          <rPr>
            <sz val="8"/>
            <color indexed="81"/>
            <rFont val="Tahoma"/>
            <charset val="238"/>
          </rPr>
          <t xml:space="preserve">
5210200, 5240210
5240220, 5250200
5270200</t>
        </r>
      </text>
    </comment>
  </commentList>
</comments>
</file>

<file path=xl/sharedStrings.xml><?xml version="1.0" encoding="utf-8"?>
<sst xmlns="http://schemas.openxmlformats.org/spreadsheetml/2006/main" count="380" uniqueCount="177">
  <si>
    <t>Rozbory hospodaření hl. činnost město leden - prosinec 2016</t>
  </si>
  <si>
    <t>Příjmy</t>
  </si>
  <si>
    <t>HLAVNÍ ČINNOST</t>
  </si>
  <si>
    <t>Rozpočet schválený</t>
  </si>
  <si>
    <t>Rozpočet upr.</t>
  </si>
  <si>
    <t>Rozpočet celkem</t>
  </si>
  <si>
    <t>Čerpání</t>
  </si>
  <si>
    <t>Zbývá</t>
  </si>
  <si>
    <t>%</t>
  </si>
  <si>
    <t>ZÁKLADNÍ ŠKOLA</t>
  </si>
  <si>
    <t>dotace MěÚ</t>
  </si>
  <si>
    <t xml:space="preserve">školní družina </t>
  </si>
  <si>
    <t>školní klub - kroužky</t>
  </si>
  <si>
    <t>úroky</t>
  </si>
  <si>
    <t>použití IF - oprava hromosvodů</t>
  </si>
  <si>
    <t>použití RF - správce IT</t>
  </si>
  <si>
    <t>použití RF - Hejtmanův pohár</t>
  </si>
  <si>
    <t>použití RF - Interes</t>
  </si>
  <si>
    <t>použití RF - dar Nottingham</t>
  </si>
  <si>
    <t>použití RF - dar Liko-s</t>
  </si>
  <si>
    <t>vlastní příjmy - ostatní výnosy</t>
  </si>
  <si>
    <t>použití IF - napojení na oprava,údržba</t>
  </si>
  <si>
    <t>ÚČELOVÝ PŘÍSPĚVEK</t>
  </si>
  <si>
    <t>Správce školní PC sítě</t>
  </si>
  <si>
    <t>Glitter Stars</t>
  </si>
  <si>
    <t>ŠKOLNÍ JÍDELNA</t>
  </si>
  <si>
    <t>dotace MěÚ -  stravné zam.</t>
  </si>
  <si>
    <t>stravné</t>
  </si>
  <si>
    <t>režijní náklady Křižanovice</t>
  </si>
  <si>
    <t>Celkem</t>
  </si>
  <si>
    <t>Výdaje</t>
  </si>
  <si>
    <t>oprava a údržba</t>
  </si>
  <si>
    <t>DDHM, DDNM</t>
  </si>
  <si>
    <t>materiál</t>
  </si>
  <si>
    <t>el.energie</t>
  </si>
  <si>
    <t>voda</t>
  </si>
  <si>
    <t>plyn</t>
  </si>
  <si>
    <t>spoje</t>
  </si>
  <si>
    <t>pojištění</t>
  </si>
  <si>
    <t>práce a služby</t>
  </si>
  <si>
    <t>odpisy</t>
  </si>
  <si>
    <t>odvod za ZPS</t>
  </si>
  <si>
    <t>náklady - školní klub</t>
  </si>
  <si>
    <t>použití RF - náklady správce školní PC sítě</t>
  </si>
  <si>
    <t>použití IF - napojení na oprava, údržba</t>
  </si>
  <si>
    <t>ostatní výdaje</t>
  </si>
  <si>
    <t>ÚČELOVÉ PŘÍSPĚVKY</t>
  </si>
  <si>
    <t>DDHM</t>
  </si>
  <si>
    <t>služby</t>
  </si>
  <si>
    <t>potraviny</t>
  </si>
  <si>
    <t>přísp. Na stravov.zaměst.</t>
  </si>
  <si>
    <t>rezerva</t>
  </si>
  <si>
    <t>HOSPOD. VÝSLEDEK - HČ</t>
  </si>
  <si>
    <t>Rozbory hospodaření doplň.činnost město za leden - prosinec 2016</t>
  </si>
  <si>
    <t>Výnosy</t>
  </si>
  <si>
    <t>DOPLŇKOVÁ ČINNOST</t>
  </si>
  <si>
    <t xml:space="preserve">  </t>
  </si>
  <si>
    <t>ZÁKLADNÍ  ŠKOLA</t>
  </si>
  <si>
    <t>vlastní příjmy - pronájmy,…</t>
  </si>
  <si>
    <t>cizí strávníci - mzdy</t>
  </si>
  <si>
    <t>cizí strávníci - režie</t>
  </si>
  <si>
    <t>cizí strávníci - potraviny</t>
  </si>
  <si>
    <t>Náklady</t>
  </si>
  <si>
    <t>elektrická energie</t>
  </si>
  <si>
    <t>mzdy + odvody</t>
  </si>
  <si>
    <t>HOSPOD. VÝSLEDEK - DČ</t>
  </si>
  <si>
    <t>Hospodářský výsledek - HČ</t>
  </si>
  <si>
    <t>Hospodářský výsledek - DČ</t>
  </si>
  <si>
    <t xml:space="preserve">HOSPOD. VÝSL. CELKEM </t>
  </si>
  <si>
    <t>Ve Slavkově u Brna dne 03.02.2017</t>
  </si>
  <si>
    <t>Schválil: Mgr. Vladimír Soukop</t>
  </si>
  <si>
    <t>Vypracovala: Málková Lucie</t>
  </si>
  <si>
    <t>Základní škola Slavkov u Brna, Tyršova 977</t>
  </si>
  <si>
    <t>Rozbory hospodaření HČ a DČ za 4.čtvrtletí 2016</t>
  </si>
  <si>
    <t>Hlavní činnost</t>
  </si>
  <si>
    <t>Schválený rozpočet</t>
  </si>
  <si>
    <t xml:space="preserve">Úpravy rozpočtu </t>
  </si>
  <si>
    <t>Upravený rozpočet</t>
  </si>
  <si>
    <t>Dotace MěÚ</t>
  </si>
  <si>
    <t>Vlastní příjmy-úroky</t>
  </si>
  <si>
    <t>Dotace MěÚ - účelový příspěvek</t>
  </si>
  <si>
    <t xml:space="preserve">Náhodný příjem </t>
  </si>
  <si>
    <t xml:space="preserve">Použití RF </t>
  </si>
  <si>
    <t>Všeobecný materiál</t>
  </si>
  <si>
    <t>El.energie</t>
  </si>
  <si>
    <t>Vodné - stočné</t>
  </si>
  <si>
    <t>Plyn</t>
  </si>
  <si>
    <t>Spoje</t>
  </si>
  <si>
    <t xml:space="preserve">Služby </t>
  </si>
  <si>
    <t xml:space="preserve">Služby-stravování zaměstnanců </t>
  </si>
  <si>
    <t>Pojištění majetku</t>
  </si>
  <si>
    <t>DHM (nábytek, vybavení kabinetů)</t>
  </si>
  <si>
    <t>Odpisy HIM</t>
  </si>
  <si>
    <t>Oprava, údržba</t>
  </si>
  <si>
    <t>Plavání žáků</t>
  </si>
  <si>
    <t>FR - čerpání</t>
  </si>
  <si>
    <t>Výsledek hospodaření HČ</t>
  </si>
  <si>
    <t>Doplňková činnost</t>
  </si>
  <si>
    <t xml:space="preserve">Pronájmy TV </t>
  </si>
  <si>
    <t>Pronájmy - víceúčelové hřiště</t>
  </si>
  <si>
    <t>Nájemné z bytu</t>
  </si>
  <si>
    <t>Pronájem místností</t>
  </si>
  <si>
    <t>El. energie</t>
  </si>
  <si>
    <t>Mzdy</t>
  </si>
  <si>
    <t>Materiál</t>
  </si>
  <si>
    <t>Výsledek hospodaření DČ</t>
  </si>
  <si>
    <t>Celkem hospodářský výsledek HČ + DČ</t>
  </si>
  <si>
    <t>Mateřská škola Zvídálek</t>
  </si>
  <si>
    <t>Rozbory hospodaření hlavní činnost  za rok 2016</t>
  </si>
  <si>
    <t>příspěvek od zřizovatele</t>
  </si>
  <si>
    <t xml:space="preserve">vlastní příjmy - školné  </t>
  </si>
  <si>
    <t xml:space="preserve">vlastní příjmy - stravné  </t>
  </si>
  <si>
    <t>rezervní fond</t>
  </si>
  <si>
    <t>fond odměn</t>
  </si>
  <si>
    <t>ostatní příjmy - např. dary</t>
  </si>
  <si>
    <t>dotace</t>
  </si>
  <si>
    <t>plnění od pojišťovny</t>
  </si>
  <si>
    <t>Doplňková činnost - pronájem</t>
  </si>
  <si>
    <t>oprava z pojistky</t>
  </si>
  <si>
    <t>materiál z pojistky</t>
  </si>
  <si>
    <t>el.energie z pojistky</t>
  </si>
  <si>
    <t>služby z pojistky</t>
  </si>
  <si>
    <t xml:space="preserve">mzdy  </t>
  </si>
  <si>
    <t>mzdy z pojistky</t>
  </si>
  <si>
    <t>spotřeba potravin</t>
  </si>
  <si>
    <t>sponzorské dary-převod do RF</t>
  </si>
  <si>
    <t>rezervní fond celkem</t>
  </si>
  <si>
    <t>RF - IF - školní zahrada-kol.dráha</t>
  </si>
  <si>
    <t>RF - odvody k fondu odměn</t>
  </si>
  <si>
    <t>Doplňková činnost - pronájem energie</t>
  </si>
  <si>
    <t>výsledek hospodaření DČ</t>
  </si>
  <si>
    <t>Celkem výsledek hospodaření HČ + DČ</t>
  </si>
  <si>
    <t>Provoz hřiště</t>
  </si>
  <si>
    <t>Použití RF</t>
  </si>
  <si>
    <t>Mzdy+odvody</t>
  </si>
  <si>
    <t>Materiál ZK+dar</t>
  </si>
  <si>
    <t>Pronájem TV</t>
  </si>
  <si>
    <t>Tábory</t>
  </si>
  <si>
    <t>Všeobecný mater.</t>
  </si>
  <si>
    <t>Cestovné</t>
  </si>
  <si>
    <t>Upravený rozp.</t>
  </si>
  <si>
    <t>Úpravy rozp.</t>
  </si>
  <si>
    <t>Schválený rozp.</t>
  </si>
  <si>
    <t>VÝDAJE</t>
  </si>
  <si>
    <t>Česká pojišťovna</t>
  </si>
  <si>
    <t>Úroky</t>
  </si>
  <si>
    <t>Zápisné</t>
  </si>
  <si>
    <t xml:space="preserve">Tábory </t>
  </si>
  <si>
    <t>PŘÍJMY</t>
  </si>
  <si>
    <t>Rozbory hospodaření hlavní činnosti za 4. čtvrtletí 2016</t>
  </si>
  <si>
    <t>DDM Komenského nám. 495, Slavkov u Brna</t>
  </si>
  <si>
    <t>ZUŠ Františka France, Slavkov u Brna, příspěvková organizace</t>
  </si>
  <si>
    <t>Rozbory hospodaření k 31.12.2016- vlastní prostředky + prostředky zřizovatele</t>
  </si>
  <si>
    <t>účelový příspěvek od zřizovatele</t>
  </si>
  <si>
    <t>školné</t>
  </si>
  <si>
    <t>půjčovné</t>
  </si>
  <si>
    <t>použití fondu odměn</t>
  </si>
  <si>
    <t xml:space="preserve">ostatní příjmy </t>
  </si>
  <si>
    <t>cestovné</t>
  </si>
  <si>
    <t>reprefond</t>
  </si>
  <si>
    <t>DVPP</t>
  </si>
  <si>
    <t>stravování</t>
  </si>
  <si>
    <t>mzdy - vlastní prostředky</t>
  </si>
  <si>
    <t>mzdy - fond odměn</t>
  </si>
  <si>
    <t>náhrada za nemoc</t>
  </si>
  <si>
    <t>Zpracovala: Navrátilová</t>
  </si>
  <si>
    <t>MgA. Jana Jelínková</t>
  </si>
  <si>
    <t>ředitelka školy</t>
  </si>
  <si>
    <t>Ve Slavkově u Brna 31.12.2016</t>
  </si>
  <si>
    <t>Rozbory hospodaření k 31.12. 2016 dotace zřizovatele, JmK, vlastní prostředky</t>
  </si>
  <si>
    <t>dotace JmK</t>
  </si>
  <si>
    <t>JmK mzdy</t>
  </si>
  <si>
    <t>JmK odvody</t>
  </si>
  <si>
    <t>JmK FKSP</t>
  </si>
  <si>
    <t>fond odměn - mzdy</t>
  </si>
  <si>
    <t>mzdy - vl. prostředky</t>
  </si>
  <si>
    <t>Ve Slavkově u Brna 31.12..2016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</si>
</sst>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6" formatCode="#,##0\ &quot;Kč&quot;;[Red]\-#,##0\ &quot;Kč&quot;"/>
    <numFmt numFmtId="7" formatCode="#,##0.00\ &quot;Kč&quot;;\-#,##0.00\ &quot;Kč&quot;"/>
    <numFmt numFmtId="8" formatCode="#,##0.00\ &quot;Kč&quot;;[Red]\-#,##0.00\ &quot;Kč&quot;"/>
    <numFmt numFmtId="42" formatCode="_-* #,##0\ &quot;Kč&quot;_-;\-* #,##0\ &quot;Kč&quot;_-;_-* &quot;-&quot;\ &quot;Kč&quot;_-;_-@_-"/>
    <numFmt numFmtId="44" formatCode="_-* #,##0.00\ &quot;Kč&quot;_-;\-* #,##0.00\ &quot;Kč&quot;_-;_-* &quot;-&quot;??\ &quot;Kč&quot;_-;_-@_-"/>
    <numFmt numFmtId="164" formatCode="_-* #,##0.00\ &quot;Kč&quot;_-;\-* #,##0.00\ &quot;Kč&quot;_-;_-* &quot;-&quot;\ &quot;Kč&quot;_-;_-@_-"/>
    <numFmt numFmtId="165" formatCode="#,##0\ &quot;Kč&quot;"/>
    <numFmt numFmtId="166" formatCode="#,##0.00\ &quot;Kč&quot;"/>
    <numFmt numFmtId="167" formatCode="#,##0.00_ ;[Red]\-#,##0.00\ "/>
    <numFmt numFmtId="168" formatCode="_-* #,##0.00&quot; Kč&quot;_-;\-* #,##0.00&quot; Kč&quot;_-;_-* \-??&quot; Kč&quot;_-;_-@_-"/>
    <numFmt numFmtId="169" formatCode="_-* #,##0&quot; Kč&quot;_-;\-* #,##0&quot; Kč&quot;_-;_-* &quot;- Kč&quot;_-;_-@_-"/>
    <numFmt numFmtId="170" formatCode="_-* #,##0.00&quot; Kč&quot;_-;\-* #,##0.00&quot; Kč&quot;_-;_-* &quot;- Kč&quot;_-;_-@_-"/>
  </numFmts>
  <fonts count="35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6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b/>
      <sz val="9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b/>
      <sz val="9"/>
      <name val="Arial CE"/>
      <charset val="238"/>
    </font>
    <font>
      <sz val="9"/>
      <name val="Arial CE"/>
      <charset val="238"/>
    </font>
    <font>
      <b/>
      <sz val="11"/>
      <name val="Arial CE"/>
      <family val="2"/>
      <charset val="238"/>
    </font>
    <font>
      <b/>
      <sz val="10"/>
      <name val="Arial CE"/>
      <charset val="238"/>
    </font>
    <font>
      <u/>
      <sz val="10"/>
      <name val="Arial CE"/>
      <family val="2"/>
      <charset val="238"/>
    </font>
    <font>
      <sz val="10"/>
      <color indexed="8"/>
      <name val="Arial CE"/>
      <charset val="238"/>
    </font>
    <font>
      <b/>
      <sz val="8"/>
      <color indexed="81"/>
      <name val="Tahoma"/>
      <charset val="238"/>
    </font>
    <font>
      <sz val="8"/>
      <color indexed="81"/>
      <name val="Tahoma"/>
      <charset val="238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11"/>
      <name val="Arial CE"/>
      <charset val="238"/>
    </font>
    <font>
      <sz val="9"/>
      <color indexed="8"/>
      <name val="Arial CE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16"/>
      <name val="Arial CE"/>
      <charset val="238"/>
    </font>
    <font>
      <b/>
      <sz val="11"/>
      <color rgb="FFFF0000"/>
      <name val="Arial CE"/>
      <family val="2"/>
      <charset val="238"/>
    </font>
    <font>
      <sz val="11"/>
      <name val="Arial"/>
      <family val="2"/>
      <charset val="238"/>
    </font>
    <font>
      <sz val="10"/>
      <name val="Mangal"/>
      <family val="2"/>
      <charset val="238"/>
    </font>
    <font>
      <i/>
      <sz val="9"/>
      <name val="Arial CE"/>
      <charset val="238"/>
    </font>
    <font>
      <sz val="11"/>
      <name val="Arial CE"/>
      <family val="2"/>
      <charset val="238"/>
    </font>
    <font>
      <sz val="11"/>
      <color theme="1"/>
      <name val="Calibri"/>
      <family val="2"/>
      <scheme val="minor"/>
    </font>
    <font>
      <b/>
      <sz val="12"/>
      <name val="Arial CE"/>
      <charset val="238"/>
    </font>
    <font>
      <sz val="12"/>
      <name val="Arial CE"/>
      <charset val="238"/>
    </font>
    <font>
      <sz val="12"/>
      <name val="Arial"/>
      <family val="2"/>
      <charset val="238"/>
    </font>
    <font>
      <sz val="12"/>
      <name val="Arial"/>
      <charset val="238"/>
    </font>
    <font>
      <b/>
      <sz val="12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rgb="FFFFFF99"/>
        <bgColor indexed="64"/>
      </patternFill>
    </fill>
  </fills>
  <borders count="9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double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/>
      <top style="medium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22" fillId="0" borderId="0"/>
    <xf numFmtId="9" fontId="1" fillId="0" borderId="0" applyFont="0" applyFill="0" applyBorder="0" applyAlignment="0" applyProtection="0"/>
    <xf numFmtId="0" fontId="8" fillId="0" borderId="0"/>
    <xf numFmtId="168" fontId="26" fillId="0" borderId="0" applyFill="0" applyBorder="0" applyAlignment="0" applyProtection="0"/>
    <xf numFmtId="0" fontId="29" fillId="0" borderId="0"/>
    <xf numFmtId="44" fontId="29" fillId="0" borderId="0" applyFont="0" applyFill="0" applyBorder="0" applyAlignment="0" applyProtection="0"/>
    <xf numFmtId="9" fontId="29" fillId="0" borderId="0" applyFont="0" applyFill="0" applyBorder="0" applyAlignment="0" applyProtection="0"/>
  </cellStyleXfs>
  <cellXfs count="442">
    <xf numFmtId="0" fontId="0" fillId="0" borderId="0" xfId="0"/>
    <xf numFmtId="0" fontId="2" fillId="0" borderId="0" xfId="2" applyFont="1"/>
    <xf numFmtId="0" fontId="2" fillId="0" borderId="0" xfId="2" applyFont="1" applyFill="1"/>
    <xf numFmtId="44" fontId="2" fillId="0" borderId="0" xfId="1" applyFont="1" applyFill="1"/>
    <xf numFmtId="0" fontId="3" fillId="0" borderId="0" xfId="2" applyFont="1" applyFill="1"/>
    <xf numFmtId="0" fontId="1" fillId="0" borderId="0" xfId="2" applyFill="1"/>
    <xf numFmtId="0" fontId="8" fillId="0" borderId="0" xfId="2" applyFont="1"/>
    <xf numFmtId="0" fontId="6" fillId="3" borderId="13" xfId="2" applyFont="1" applyFill="1" applyBorder="1" applyAlignment="1">
      <alignment horizontal="left" vertical="center"/>
    </xf>
    <xf numFmtId="42" fontId="6" fillId="3" borderId="14" xfId="1" applyNumberFormat="1" applyFont="1" applyFill="1" applyBorder="1" applyAlignment="1"/>
    <xf numFmtId="44" fontId="6" fillId="3" borderId="14" xfId="1" applyNumberFormat="1" applyFont="1" applyFill="1" applyBorder="1" applyAlignment="1"/>
    <xf numFmtId="164" fontId="6" fillId="3" borderId="14" xfId="1" applyNumberFormat="1" applyFont="1" applyFill="1" applyBorder="1" applyAlignment="1"/>
    <xf numFmtId="164" fontId="6" fillId="3" borderId="15" xfId="1" applyNumberFormat="1" applyFont="1" applyFill="1" applyBorder="1" applyAlignment="1"/>
    <xf numFmtId="10" fontId="9" fillId="3" borderId="16" xfId="2" applyNumberFormat="1" applyFont="1" applyFill="1" applyBorder="1" applyAlignment="1" applyProtection="1"/>
    <xf numFmtId="0" fontId="7" fillId="0" borderId="0" xfId="2" applyFont="1"/>
    <xf numFmtId="0" fontId="7" fillId="0" borderId="17" xfId="2" applyFont="1" applyBorder="1" applyAlignment="1">
      <alignment horizontal="left" vertical="center"/>
    </xf>
    <xf numFmtId="42" fontId="7" fillId="0" borderId="18" xfId="1" applyNumberFormat="1" applyFont="1" applyFill="1" applyBorder="1" applyAlignment="1" applyProtection="1">
      <protection locked="0"/>
    </xf>
    <xf numFmtId="164" fontId="7" fillId="0" borderId="19" xfId="1" applyNumberFormat="1" applyFont="1" applyBorder="1" applyAlignment="1" applyProtection="1">
      <protection locked="0"/>
    </xf>
    <xf numFmtId="164" fontId="6" fillId="0" borderId="15" xfId="1" applyNumberFormat="1" applyFont="1" applyFill="1" applyBorder="1" applyAlignment="1"/>
    <xf numFmtId="10" fontId="10" fillId="0" borderId="16" xfId="2" applyNumberFormat="1" applyFont="1" applyFill="1" applyBorder="1" applyAlignment="1" applyProtection="1"/>
    <xf numFmtId="42" fontId="7" fillId="0" borderId="20" xfId="1" applyNumberFormat="1" applyFont="1" applyFill="1" applyBorder="1" applyAlignment="1" applyProtection="1">
      <protection locked="0"/>
    </xf>
    <xf numFmtId="7" fontId="7" fillId="0" borderId="18" xfId="1" applyNumberFormat="1" applyFont="1" applyFill="1" applyBorder="1" applyAlignment="1" applyProtection="1">
      <protection locked="0"/>
    </xf>
    <xf numFmtId="42" fontId="7" fillId="0" borderId="21" xfId="1" applyNumberFormat="1" applyFont="1" applyFill="1" applyBorder="1" applyAlignment="1" applyProtection="1">
      <protection locked="0"/>
    </xf>
    <xf numFmtId="164" fontId="7" fillId="0" borderId="18" xfId="1" applyNumberFormat="1" applyFont="1" applyBorder="1" applyAlignment="1" applyProtection="1">
      <protection locked="0"/>
    </xf>
    <xf numFmtId="42" fontId="7" fillId="0" borderId="18" xfId="1" applyNumberFormat="1" applyFont="1" applyBorder="1" applyAlignment="1" applyProtection="1">
      <protection locked="0"/>
    </xf>
    <xf numFmtId="164" fontId="7" fillId="0" borderId="15" xfId="1" applyNumberFormat="1" applyFont="1" applyBorder="1" applyAlignment="1" applyProtection="1">
      <protection locked="0"/>
    </xf>
    <xf numFmtId="0" fontId="7" fillId="0" borderId="0" xfId="2" applyFont="1" applyBorder="1"/>
    <xf numFmtId="44" fontId="7" fillId="0" borderId="18" xfId="1" applyNumberFormat="1" applyFont="1" applyFill="1" applyBorder="1" applyAlignment="1" applyProtection="1">
      <protection locked="0"/>
    </xf>
    <xf numFmtId="0" fontId="7" fillId="0" borderId="0" xfId="2" applyFont="1" applyAlignment="1">
      <alignment horizontal="left"/>
    </xf>
    <xf numFmtId="0" fontId="7" fillId="0" borderId="0" xfId="2" applyFont="1" applyBorder="1" applyAlignment="1">
      <alignment horizontal="left"/>
    </xf>
    <xf numFmtId="0" fontId="7" fillId="0" borderId="22" xfId="2" applyFont="1" applyBorder="1" applyAlignment="1">
      <alignment horizontal="left" vertical="center"/>
    </xf>
    <xf numFmtId="164" fontId="7" fillId="0" borderId="23" xfId="1" applyNumberFormat="1" applyFont="1" applyBorder="1" applyAlignment="1" applyProtection="1">
      <protection locked="0"/>
    </xf>
    <xf numFmtId="0" fontId="7" fillId="0" borderId="22" xfId="2" applyFont="1" applyBorder="1"/>
    <xf numFmtId="0" fontId="7" fillId="0" borderId="13" xfId="2" applyFont="1" applyBorder="1"/>
    <xf numFmtId="42" fontId="7" fillId="0" borderId="14" xfId="1" applyNumberFormat="1" applyFont="1" applyBorder="1" applyAlignment="1" applyProtection="1">
      <protection locked="0"/>
    </xf>
    <xf numFmtId="42" fontId="7" fillId="0" borderId="14" xfId="1" applyNumberFormat="1" applyFont="1" applyFill="1" applyBorder="1" applyAlignment="1" applyProtection="1">
      <protection locked="0"/>
    </xf>
    <xf numFmtId="164" fontId="7" fillId="0" borderId="24" xfId="1" applyNumberFormat="1" applyFont="1" applyBorder="1" applyAlignment="1" applyProtection="1">
      <protection locked="0"/>
    </xf>
    <xf numFmtId="10" fontId="9" fillId="3" borderId="25" xfId="2" applyNumberFormat="1" applyFont="1" applyFill="1" applyBorder="1" applyAlignment="1" applyProtection="1"/>
    <xf numFmtId="0" fontId="7" fillId="0" borderId="0" xfId="2" applyFont="1" applyFill="1" applyAlignment="1">
      <alignment horizontal="left"/>
    </xf>
    <xf numFmtId="0" fontId="10" fillId="0" borderId="17" xfId="2" applyFont="1" applyFill="1" applyBorder="1" applyAlignment="1">
      <alignment horizontal="left" vertical="center"/>
    </xf>
    <xf numFmtId="42" fontId="10" fillId="0" borderId="18" xfId="1" applyNumberFormat="1" applyFont="1" applyFill="1" applyBorder="1" applyAlignment="1"/>
    <xf numFmtId="164" fontId="10" fillId="0" borderId="18" xfId="1" applyNumberFormat="1" applyFont="1" applyFill="1" applyBorder="1" applyAlignment="1"/>
    <xf numFmtId="164" fontId="6" fillId="0" borderId="18" xfId="1" applyNumberFormat="1" applyFont="1" applyFill="1" applyBorder="1" applyAlignment="1"/>
    <xf numFmtId="0" fontId="7" fillId="0" borderId="17" xfId="2" applyFont="1" applyBorder="1" applyAlignment="1">
      <alignment horizontal="left"/>
    </xf>
    <xf numFmtId="165" fontId="7" fillId="0" borderId="18" xfId="2" applyNumberFormat="1" applyFont="1" applyBorder="1" applyAlignment="1">
      <alignment horizontal="right"/>
    </xf>
    <xf numFmtId="42" fontId="7" fillId="0" borderId="15" xfId="1" applyNumberFormat="1" applyFont="1" applyFill="1" applyBorder="1" applyAlignment="1" applyProtection="1">
      <protection locked="0"/>
    </xf>
    <xf numFmtId="164" fontId="7" fillId="0" borderId="15" xfId="1" applyNumberFormat="1" applyFont="1" applyFill="1" applyBorder="1" applyAlignment="1" applyProtection="1">
      <protection locked="0"/>
    </xf>
    <xf numFmtId="0" fontId="6" fillId="0" borderId="0" xfId="2" applyFont="1" applyAlignment="1">
      <alignment horizontal="left"/>
    </xf>
    <xf numFmtId="0" fontId="6" fillId="3" borderId="17" xfId="2" applyFont="1" applyFill="1" applyBorder="1" applyAlignment="1">
      <alignment horizontal="left" vertical="center"/>
    </xf>
    <xf numFmtId="10" fontId="10" fillId="3" borderId="16" xfId="2" applyNumberFormat="1" applyFont="1" applyFill="1" applyBorder="1" applyAlignment="1" applyProtection="1"/>
    <xf numFmtId="0" fontId="7" fillId="0" borderId="17" xfId="2" applyFont="1" applyBorder="1"/>
    <xf numFmtId="164" fontId="7" fillId="0" borderId="18" xfId="1" applyNumberFormat="1" applyFont="1" applyFill="1" applyBorder="1" applyAlignment="1" applyProtection="1">
      <protection locked="0"/>
    </xf>
    <xf numFmtId="42" fontId="7" fillId="0" borderId="19" xfId="1" applyNumberFormat="1" applyFont="1" applyFill="1" applyBorder="1" applyAlignment="1" applyProtection="1">
      <protection locked="0"/>
    </xf>
    <xf numFmtId="0" fontId="7" fillId="0" borderId="26" xfId="2" applyFont="1" applyBorder="1"/>
    <xf numFmtId="42" fontId="7" fillId="0" borderId="27" xfId="1" applyNumberFormat="1" applyFont="1" applyFill="1" applyBorder="1" applyAlignment="1" applyProtection="1">
      <protection locked="0"/>
    </xf>
    <xf numFmtId="42" fontId="7" fillId="0" borderId="28" xfId="1" applyNumberFormat="1" applyFont="1" applyBorder="1" applyAlignment="1" applyProtection="1">
      <protection locked="0"/>
    </xf>
    <xf numFmtId="164" fontId="7" fillId="0" borderId="28" xfId="1" applyNumberFormat="1" applyFont="1" applyBorder="1" applyAlignment="1" applyProtection="1">
      <protection locked="0"/>
    </xf>
    <xf numFmtId="164" fontId="6" fillId="0" borderId="29" xfId="1" applyNumberFormat="1" applyFont="1" applyFill="1" applyBorder="1" applyAlignment="1"/>
    <xf numFmtId="10" fontId="10" fillId="0" borderId="30" xfId="2" applyNumberFormat="1" applyFont="1" applyFill="1" applyBorder="1" applyAlignment="1" applyProtection="1"/>
    <xf numFmtId="0" fontId="11" fillId="0" borderId="0" xfId="2" applyFont="1"/>
    <xf numFmtId="0" fontId="11" fillId="2" borderId="31" xfId="2" applyFont="1" applyFill="1" applyBorder="1"/>
    <xf numFmtId="44" fontId="11" fillId="2" borderId="32" xfId="1" applyFont="1" applyFill="1" applyBorder="1" applyAlignment="1"/>
    <xf numFmtId="10" fontId="11" fillId="2" borderId="33" xfId="2" applyNumberFormat="1" applyFont="1" applyFill="1" applyBorder="1"/>
    <xf numFmtId="0" fontId="4" fillId="0" borderId="34" xfId="2" applyFont="1" applyFill="1" applyBorder="1"/>
    <xf numFmtId="44" fontId="4" fillId="0" borderId="0" xfId="1" applyFont="1" applyFill="1" applyBorder="1"/>
    <xf numFmtId="10" fontId="4" fillId="0" borderId="35" xfId="2" applyNumberFormat="1" applyFont="1" applyFill="1" applyBorder="1"/>
    <xf numFmtId="0" fontId="4" fillId="0" borderId="0" xfId="2" applyFont="1" applyFill="1"/>
    <xf numFmtId="0" fontId="1" fillId="0" borderId="0" xfId="2"/>
    <xf numFmtId="44" fontId="5" fillId="2" borderId="1" xfId="1" applyFont="1" applyFill="1" applyBorder="1" applyAlignment="1">
      <alignment horizontal="center" vertical="center"/>
    </xf>
    <xf numFmtId="0" fontId="7" fillId="2" borderId="9" xfId="2" applyFont="1" applyFill="1" applyBorder="1" applyAlignment="1">
      <alignment horizontal="center" vertical="center"/>
    </xf>
    <xf numFmtId="0" fontId="6" fillId="3" borderId="22" xfId="2" applyFont="1" applyFill="1" applyBorder="1"/>
    <xf numFmtId="10" fontId="5" fillId="3" borderId="16" xfId="2" applyNumberFormat="1" applyFont="1" applyFill="1" applyBorder="1"/>
    <xf numFmtId="44" fontId="6" fillId="0" borderId="0" xfId="1" applyFont="1" applyFill="1" applyBorder="1"/>
    <xf numFmtId="10" fontId="10" fillId="0" borderId="16" xfId="2" applyNumberFormat="1" applyFont="1" applyFill="1" applyBorder="1" applyProtection="1">
      <protection locked="0"/>
    </xf>
    <xf numFmtId="0" fontId="7" fillId="0" borderId="17" xfId="2" applyFont="1" applyFill="1" applyBorder="1"/>
    <xf numFmtId="0" fontId="7" fillId="0" borderId="22" xfId="2" applyFont="1" applyFill="1" applyBorder="1"/>
    <xf numFmtId="0" fontId="7" fillId="0" borderId="34" xfId="2" applyFont="1" applyFill="1" applyBorder="1"/>
    <xf numFmtId="0" fontId="6" fillId="3" borderId="17" xfId="2" applyFont="1" applyFill="1" applyBorder="1"/>
    <xf numFmtId="42" fontId="6" fillId="3" borderId="18" xfId="1" applyNumberFormat="1" applyFont="1" applyFill="1" applyBorder="1" applyAlignment="1"/>
    <xf numFmtId="164" fontId="6" fillId="3" borderId="18" xfId="1" applyNumberFormat="1" applyFont="1" applyFill="1" applyBorder="1" applyAlignment="1"/>
    <xf numFmtId="42" fontId="7" fillId="0" borderId="18" xfId="2" applyNumberFormat="1" applyFont="1" applyBorder="1"/>
    <xf numFmtId="164" fontId="12" fillId="0" borderId="18" xfId="2" applyNumberFormat="1" applyFont="1" applyBorder="1"/>
    <xf numFmtId="44" fontId="6" fillId="3" borderId="18" xfId="1" applyNumberFormat="1" applyFont="1" applyFill="1" applyBorder="1" applyAlignment="1"/>
    <xf numFmtId="10" fontId="9" fillId="3" borderId="16" xfId="2" applyNumberFormat="1" applyFont="1" applyFill="1" applyBorder="1"/>
    <xf numFmtId="10" fontId="10" fillId="0" borderId="16" xfId="2" applyNumberFormat="1" applyFont="1" applyFill="1" applyBorder="1"/>
    <xf numFmtId="164" fontId="7" fillId="0" borderId="29" xfId="1" applyNumberFormat="1" applyFont="1" applyFill="1" applyBorder="1" applyAlignment="1" applyProtection="1">
      <protection locked="0"/>
    </xf>
    <xf numFmtId="42" fontId="7" fillId="0" borderId="29" xfId="1" applyNumberFormat="1" applyFont="1" applyFill="1" applyBorder="1" applyAlignment="1" applyProtection="1">
      <protection locked="0"/>
    </xf>
    <xf numFmtId="10" fontId="10" fillId="0" borderId="30" xfId="2" applyNumberFormat="1" applyFont="1" applyFill="1" applyBorder="1"/>
    <xf numFmtId="44" fontId="11" fillId="2" borderId="32" xfId="1" applyFont="1" applyFill="1" applyBorder="1"/>
    <xf numFmtId="44" fontId="8" fillId="0" borderId="0" xfId="1" applyFont="1"/>
    <xf numFmtId="8" fontId="6" fillId="0" borderId="0" xfId="1" applyNumberFormat="1" applyFont="1" applyFill="1" applyBorder="1"/>
    <xf numFmtId="0" fontId="6" fillId="0" borderId="0" xfId="2" applyFont="1" applyFill="1" applyBorder="1"/>
    <xf numFmtId="44" fontId="8" fillId="0" borderId="0" xfId="1" applyFont="1" applyFill="1"/>
    <xf numFmtId="0" fontId="6" fillId="4" borderId="2" xfId="2" applyFont="1" applyFill="1" applyBorder="1"/>
    <xf numFmtId="8" fontId="6" fillId="4" borderId="38" xfId="1" applyNumberFormat="1" applyFont="1" applyFill="1" applyBorder="1"/>
    <xf numFmtId="44" fontId="1" fillId="4" borderId="38" xfId="1" applyNumberFormat="1" applyFont="1" applyFill="1" applyBorder="1"/>
    <xf numFmtId="44" fontId="8" fillId="0" borderId="0" xfId="1" applyFont="1" applyFill="1" applyBorder="1"/>
    <xf numFmtId="44" fontId="13" fillId="0" borderId="0" xfId="1" applyNumberFormat="1" applyFont="1"/>
    <xf numFmtId="44" fontId="8" fillId="0" borderId="0" xfId="1" applyFont="1" applyBorder="1"/>
    <xf numFmtId="0" fontId="1" fillId="0" borderId="0" xfId="2" applyFont="1"/>
    <xf numFmtId="166" fontId="1" fillId="0" borderId="0" xfId="2" applyNumberFormat="1" applyFont="1"/>
    <xf numFmtId="44" fontId="12" fillId="0" borderId="0" xfId="1" applyFont="1"/>
    <xf numFmtId="0" fontId="6" fillId="0" borderId="0" xfId="2" applyFont="1"/>
    <xf numFmtId="44" fontId="1" fillId="0" borderId="0" xfId="2" applyNumberFormat="1" applyFont="1"/>
    <xf numFmtId="44" fontId="6" fillId="0" borderId="0" xfId="1" applyFont="1"/>
    <xf numFmtId="0" fontId="14" fillId="0" borderId="0" xfId="2" applyFont="1"/>
    <xf numFmtId="44" fontId="14" fillId="0" borderId="0" xfId="1" applyFont="1"/>
    <xf numFmtId="0" fontId="14" fillId="0" borderId="0" xfId="2" applyFont="1" applyFill="1" applyBorder="1"/>
    <xf numFmtId="0" fontId="1" fillId="0" borderId="0" xfId="2" applyFont="1" applyFill="1"/>
    <xf numFmtId="44" fontId="1" fillId="0" borderId="0" xfId="2" applyNumberFormat="1"/>
    <xf numFmtId="0" fontId="2" fillId="0" borderId="0" xfId="3" applyFont="1"/>
    <xf numFmtId="0" fontId="1" fillId="0" borderId="0" xfId="3"/>
    <xf numFmtId="0" fontId="3" fillId="0" borderId="0" xfId="3" applyFont="1"/>
    <xf numFmtId="0" fontId="6" fillId="3" borderId="43" xfId="3" applyFont="1" applyFill="1" applyBorder="1" applyAlignment="1"/>
    <xf numFmtId="44" fontId="6" fillId="3" borderId="44" xfId="1" applyFont="1" applyFill="1" applyBorder="1" applyAlignment="1"/>
    <xf numFmtId="44" fontId="6" fillId="3" borderId="44" xfId="1" applyNumberFormat="1" applyFont="1" applyFill="1" applyBorder="1" applyAlignment="1"/>
    <xf numFmtId="10" fontId="6" fillId="3" borderId="16" xfId="3" applyNumberFormat="1" applyFont="1" applyFill="1" applyBorder="1"/>
    <xf numFmtId="0" fontId="1" fillId="5" borderId="34" xfId="3" applyFont="1" applyFill="1" applyBorder="1" applyAlignment="1"/>
    <xf numFmtId="44" fontId="10" fillId="5" borderId="13" xfId="1" applyFont="1" applyFill="1" applyBorder="1" applyAlignment="1" applyProtection="1">
      <protection locked="0"/>
    </xf>
    <xf numFmtId="44" fontId="9" fillId="5" borderId="14" xfId="1" applyFont="1" applyFill="1" applyBorder="1" applyAlignment="1" applyProtection="1">
      <alignment shrinkToFit="1"/>
      <protection locked="0"/>
    </xf>
    <xf numFmtId="44" fontId="10" fillId="0" borderId="45" xfId="1" applyFont="1" applyBorder="1" applyAlignment="1"/>
    <xf numFmtId="44" fontId="10" fillId="5" borderId="46" xfId="1" applyNumberFormat="1" applyFont="1" applyFill="1" applyBorder="1" applyAlignment="1" applyProtection="1">
      <protection locked="0"/>
    </xf>
    <xf numFmtId="10" fontId="10" fillId="0" borderId="16" xfId="3" applyNumberFormat="1" applyFont="1" applyFill="1" applyBorder="1"/>
    <xf numFmtId="0" fontId="1" fillId="5" borderId="47" xfId="3" applyFont="1" applyFill="1" applyBorder="1" applyAlignment="1"/>
    <xf numFmtId="44" fontId="10" fillId="5" borderId="17" xfId="1" applyFont="1" applyFill="1" applyBorder="1" applyAlignment="1" applyProtection="1">
      <protection locked="0"/>
    </xf>
    <xf numFmtId="44" fontId="10" fillId="5" borderId="20" xfId="1" applyFont="1" applyFill="1" applyBorder="1" applyAlignment="1" applyProtection="1">
      <alignment shrinkToFit="1"/>
      <protection locked="0"/>
    </xf>
    <xf numFmtId="44" fontId="10" fillId="5" borderId="20" xfId="1" applyNumberFormat="1" applyFont="1" applyFill="1" applyBorder="1" applyAlignment="1" applyProtection="1">
      <protection locked="0"/>
    </xf>
    <xf numFmtId="0" fontId="12" fillId="0" borderId="47" xfId="3" applyFont="1" applyFill="1" applyBorder="1" applyAlignment="1"/>
    <xf numFmtId="44" fontId="12" fillId="0" borderId="17" xfId="1" applyFont="1" applyFill="1" applyBorder="1" applyAlignment="1" applyProtection="1">
      <protection locked="0"/>
    </xf>
    <xf numFmtId="44" fontId="12" fillId="0" borderId="20" xfId="1" applyNumberFormat="1" applyFont="1" applyFill="1" applyBorder="1" applyAlignment="1" applyProtection="1">
      <protection locked="0"/>
    </xf>
    <xf numFmtId="10" fontId="6" fillId="0" borderId="16" xfId="3" applyNumberFormat="1" applyFont="1" applyFill="1" applyBorder="1"/>
    <xf numFmtId="44" fontId="1" fillId="5" borderId="17" xfId="1" applyFont="1" applyFill="1" applyBorder="1" applyAlignment="1" applyProtection="1">
      <protection locked="0"/>
    </xf>
    <xf numFmtId="44" fontId="1" fillId="5" borderId="20" xfId="1" applyNumberFormat="1" applyFill="1" applyBorder="1" applyAlignment="1" applyProtection="1">
      <protection locked="0"/>
    </xf>
    <xf numFmtId="0" fontId="6" fillId="0" borderId="0" xfId="3" applyFont="1" applyAlignment="1">
      <alignment horizontal="left"/>
    </xf>
    <xf numFmtId="0" fontId="6" fillId="3" borderId="17" xfId="3" applyFont="1" applyFill="1" applyBorder="1" applyAlignment="1">
      <alignment horizontal="left" vertical="center"/>
    </xf>
    <xf numFmtId="44" fontId="6" fillId="3" borderId="17" xfId="1" applyFont="1" applyFill="1" applyBorder="1" applyAlignment="1"/>
    <xf numFmtId="44" fontId="6" fillId="3" borderId="20" xfId="1" applyNumberFormat="1" applyFont="1" applyFill="1" applyBorder="1" applyAlignment="1"/>
    <xf numFmtId="0" fontId="7" fillId="0" borderId="0" xfId="3" applyFont="1"/>
    <xf numFmtId="0" fontId="7" fillId="0" borderId="48" xfId="3" applyFont="1" applyBorder="1"/>
    <xf numFmtId="44" fontId="7" fillId="0" borderId="48" xfId="1" applyFont="1" applyBorder="1" applyAlignment="1" applyProtection="1">
      <protection locked="0"/>
    </xf>
    <xf numFmtId="44" fontId="7" fillId="0" borderId="49" xfId="1" applyFont="1" applyBorder="1" applyAlignment="1" applyProtection="1">
      <protection locked="0"/>
    </xf>
    <xf numFmtId="44" fontId="7" fillId="0" borderId="45" xfId="1" applyFont="1" applyBorder="1" applyAlignment="1"/>
    <xf numFmtId="44" fontId="7" fillId="0" borderId="45" xfId="1" applyNumberFormat="1" applyFont="1" applyBorder="1" applyAlignment="1" applyProtection="1">
      <protection locked="0"/>
    </xf>
    <xf numFmtId="0" fontId="7" fillId="0" borderId="50" xfId="3" applyFont="1" applyBorder="1"/>
    <xf numFmtId="44" fontId="7" fillId="0" borderId="17" xfId="1" applyFont="1" applyBorder="1" applyAlignment="1" applyProtection="1">
      <protection locked="0"/>
    </xf>
    <xf numFmtId="0" fontId="7" fillId="0" borderId="13" xfId="3" applyFont="1" applyBorder="1"/>
    <xf numFmtId="44" fontId="7" fillId="0" borderId="34" xfId="1" applyFont="1" applyBorder="1" applyAlignment="1" applyProtection="1">
      <protection locked="0"/>
    </xf>
    <xf numFmtId="44" fontId="7" fillId="0" borderId="27" xfId="1" applyNumberFormat="1" applyFont="1" applyBorder="1" applyAlignment="1" applyProtection="1">
      <protection locked="0"/>
    </xf>
    <xf numFmtId="0" fontId="11" fillId="0" borderId="0" xfId="3" applyFont="1"/>
    <xf numFmtId="0" fontId="11" fillId="2" borderId="31" xfId="3" applyFont="1" applyFill="1" applyBorder="1"/>
    <xf numFmtId="44" fontId="11" fillId="2" borderId="38" xfId="1" applyFont="1" applyFill="1" applyBorder="1" applyAlignment="1"/>
    <xf numFmtId="10" fontId="19" fillId="2" borderId="33" xfId="3" applyNumberFormat="1" applyFont="1" applyFill="1" applyBorder="1"/>
    <xf numFmtId="0" fontId="4" fillId="0" borderId="0" xfId="3" applyFont="1" applyFill="1"/>
    <xf numFmtId="0" fontId="4" fillId="0" borderId="0" xfId="3" applyFont="1" applyFill="1" applyBorder="1"/>
    <xf numFmtId="10" fontId="4" fillId="0" borderId="0" xfId="3" applyNumberFormat="1" applyFont="1" applyFill="1" applyBorder="1"/>
    <xf numFmtId="0" fontId="8" fillId="0" borderId="0" xfId="3" applyFont="1"/>
    <xf numFmtId="0" fontId="6" fillId="3" borderId="22" xfId="3" applyFont="1" applyFill="1" applyBorder="1"/>
    <xf numFmtId="44" fontId="6" fillId="3" borderId="22" xfId="1" applyFont="1" applyFill="1" applyBorder="1"/>
    <xf numFmtId="0" fontId="7" fillId="0" borderId="22" xfId="3" applyFont="1" applyBorder="1"/>
    <xf numFmtId="44" fontId="7" fillId="0" borderId="17" xfId="1" applyFont="1" applyBorder="1"/>
    <xf numFmtId="44" fontId="7" fillId="0" borderId="19" xfId="1" applyFont="1" applyBorder="1" applyAlignment="1"/>
    <xf numFmtId="44" fontId="20" fillId="0" borderId="23" xfId="1" applyFont="1" applyBorder="1"/>
    <xf numFmtId="0" fontId="7" fillId="0" borderId="55" xfId="3" applyFont="1" applyBorder="1"/>
    <xf numFmtId="44" fontId="7" fillId="0" borderId="23" xfId="1" applyFont="1" applyBorder="1"/>
    <xf numFmtId="44" fontId="6" fillId="3" borderId="17" xfId="1" applyFont="1" applyFill="1" applyBorder="1"/>
    <xf numFmtId="44" fontId="6" fillId="3" borderId="15" xfId="1" applyFont="1" applyFill="1" applyBorder="1"/>
    <xf numFmtId="44" fontId="6" fillId="3" borderId="15" xfId="1" applyFont="1" applyFill="1" applyBorder="1" applyAlignment="1"/>
    <xf numFmtId="0" fontId="7" fillId="0" borderId="17" xfId="3" applyFont="1" applyBorder="1"/>
    <xf numFmtId="44" fontId="7" fillId="0" borderId="19" xfId="1" applyFont="1" applyBorder="1"/>
    <xf numFmtId="44" fontId="7" fillId="0" borderId="48" xfId="1" applyFont="1" applyBorder="1"/>
    <xf numFmtId="44" fontId="7" fillId="0" borderId="49" xfId="1" applyFont="1" applyBorder="1"/>
    <xf numFmtId="44" fontId="11" fillId="2" borderId="38" xfId="1" applyFont="1" applyFill="1" applyBorder="1"/>
    <xf numFmtId="0" fontId="6" fillId="4" borderId="2" xfId="3" applyFont="1" applyFill="1" applyBorder="1"/>
    <xf numFmtId="44" fontId="6" fillId="4" borderId="38" xfId="1" applyFont="1" applyFill="1" applyBorder="1"/>
    <xf numFmtId="0" fontId="8" fillId="0" borderId="18" xfId="2" applyFont="1" applyFill="1" applyBorder="1"/>
    <xf numFmtId="8" fontId="8" fillId="0" borderId="18" xfId="1" applyNumberFormat="1" applyFont="1" applyFill="1" applyBorder="1"/>
    <xf numFmtId="0" fontId="1" fillId="0" borderId="18" xfId="2" applyBorder="1"/>
    <xf numFmtId="44" fontId="8" fillId="0" borderId="18" xfId="1" applyFont="1" applyBorder="1"/>
    <xf numFmtId="0" fontId="6" fillId="4" borderId="18" xfId="2" applyFont="1" applyFill="1" applyBorder="1"/>
    <xf numFmtId="44" fontId="6" fillId="4" borderId="18" xfId="1" applyFont="1" applyFill="1" applyBorder="1"/>
    <xf numFmtId="0" fontId="7" fillId="0" borderId="0" xfId="3" applyFont="1" applyFill="1" applyBorder="1"/>
    <xf numFmtId="0" fontId="21" fillId="0" borderId="0" xfId="3" applyFont="1" applyFill="1" applyBorder="1"/>
    <xf numFmtId="0" fontId="4" fillId="2" borderId="1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vertical="center"/>
    </xf>
    <xf numFmtId="0" fontId="3" fillId="2" borderId="9" xfId="2" applyFont="1" applyFill="1" applyBorder="1" applyAlignment="1">
      <alignment vertical="center"/>
    </xf>
    <xf numFmtId="44" fontId="4" fillId="2" borderId="2" xfId="1" applyFont="1" applyFill="1" applyBorder="1" applyAlignment="1">
      <alignment horizontal="center"/>
    </xf>
    <xf numFmtId="44" fontId="4" fillId="2" borderId="3" xfId="1" applyFont="1" applyFill="1" applyBorder="1" applyAlignment="1">
      <alignment horizontal="center"/>
    </xf>
    <xf numFmtId="44" fontId="4" fillId="2" borderId="4" xfId="1" applyFont="1" applyFill="1" applyBorder="1" applyAlignment="1">
      <alignment horizontal="center"/>
    </xf>
    <xf numFmtId="44" fontId="5" fillId="2" borderId="36" xfId="1" applyFont="1" applyFill="1" applyBorder="1" applyAlignment="1">
      <alignment horizontal="center" vertical="center"/>
    </xf>
    <xf numFmtId="44" fontId="5" fillId="2" borderId="37" xfId="1" applyFont="1" applyFill="1" applyBorder="1" applyAlignment="1">
      <alignment horizontal="center" vertical="center"/>
    </xf>
    <xf numFmtId="44" fontId="5" fillId="2" borderId="1" xfId="1" applyFont="1" applyFill="1" applyBorder="1" applyAlignment="1">
      <alignment horizontal="center" vertical="center" shrinkToFit="1"/>
    </xf>
    <xf numFmtId="44" fontId="5" fillId="2" borderId="9" xfId="1" applyFont="1" applyFill="1" applyBorder="1" applyAlignment="1">
      <alignment horizontal="center" vertical="center" shrinkToFit="1"/>
    </xf>
    <xf numFmtId="44" fontId="5" fillId="2" borderId="1" xfId="1" applyFont="1" applyFill="1" applyBorder="1" applyAlignment="1">
      <alignment horizontal="center" vertical="center"/>
    </xf>
    <xf numFmtId="0" fontId="7" fillId="2" borderId="9" xfId="2" applyFont="1" applyFill="1" applyBorder="1" applyAlignment="1">
      <alignment horizontal="center" vertical="center"/>
    </xf>
    <xf numFmtId="10" fontId="6" fillId="2" borderId="1" xfId="2" applyNumberFormat="1" applyFont="1" applyFill="1" applyBorder="1" applyAlignment="1">
      <alignment horizontal="center" vertical="center" wrapText="1"/>
    </xf>
    <xf numFmtId="0" fontId="1" fillId="2" borderId="9" xfId="2" applyFill="1" applyBorder="1" applyAlignment="1">
      <alignment horizontal="center" vertical="center" wrapText="1"/>
    </xf>
    <xf numFmtId="0" fontId="2" fillId="0" borderId="0" xfId="2" applyFont="1" applyFill="1" applyAlignment="1">
      <alignment horizontal="center"/>
    </xf>
    <xf numFmtId="0" fontId="3" fillId="2" borderId="5" xfId="2" applyFont="1" applyFill="1" applyBorder="1" applyAlignment="1"/>
    <xf numFmtId="0" fontId="3" fillId="2" borderId="9" xfId="2" applyFont="1" applyFill="1" applyBorder="1" applyAlignment="1"/>
    <xf numFmtId="44" fontId="5" fillId="2" borderId="6" xfId="1" applyFont="1" applyFill="1" applyBorder="1" applyAlignment="1">
      <alignment horizontal="center" vertical="center"/>
    </xf>
    <xf numFmtId="44" fontId="5" fillId="2" borderId="10" xfId="1" applyFont="1" applyFill="1" applyBorder="1" applyAlignment="1">
      <alignment horizontal="center" vertical="center"/>
    </xf>
    <xf numFmtId="44" fontId="5" fillId="2" borderId="7" xfId="1" applyFont="1" applyFill="1" applyBorder="1" applyAlignment="1">
      <alignment horizontal="center" vertical="center" shrinkToFit="1"/>
    </xf>
    <xf numFmtId="44" fontId="5" fillId="2" borderId="11" xfId="1" applyFont="1" applyFill="1" applyBorder="1" applyAlignment="1">
      <alignment horizontal="center" vertical="center" shrinkToFit="1"/>
    </xf>
    <xf numFmtId="44" fontId="5" fillId="2" borderId="7" xfId="1" applyFont="1" applyFill="1" applyBorder="1" applyAlignment="1">
      <alignment horizontal="center" vertical="center"/>
    </xf>
    <xf numFmtId="0" fontId="7" fillId="2" borderId="11" xfId="2" applyFont="1" applyFill="1" applyBorder="1" applyAlignment="1">
      <alignment horizontal="center" vertical="center"/>
    </xf>
    <xf numFmtId="44" fontId="5" fillId="2" borderId="11" xfId="1" applyFont="1" applyFill="1" applyBorder="1" applyAlignment="1">
      <alignment horizontal="center" vertical="center"/>
    </xf>
    <xf numFmtId="10" fontId="6" fillId="2" borderId="8" xfId="2" applyNumberFormat="1" applyFont="1" applyFill="1" applyBorder="1" applyAlignment="1">
      <alignment horizontal="center" vertical="center" wrapText="1"/>
    </xf>
    <xf numFmtId="0" fontId="1" fillId="2" borderId="12" xfId="2" applyFill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/>
    </xf>
    <xf numFmtId="0" fontId="3" fillId="2" borderId="5" xfId="3" applyFont="1" applyFill="1" applyBorder="1" applyAlignment="1">
      <alignment vertical="center"/>
    </xf>
    <xf numFmtId="0" fontId="3" fillId="2" borderId="9" xfId="3" applyFont="1" applyFill="1" applyBorder="1" applyAlignment="1">
      <alignment vertical="center"/>
    </xf>
    <xf numFmtId="44" fontId="5" fillId="2" borderId="51" xfId="1" applyFont="1" applyFill="1" applyBorder="1" applyAlignment="1">
      <alignment horizontal="center" vertical="center"/>
    </xf>
    <xf numFmtId="44" fontId="5" fillId="2" borderId="53" xfId="1" applyFont="1" applyFill="1" applyBorder="1" applyAlignment="1">
      <alignment horizontal="center" vertical="center"/>
    </xf>
    <xf numFmtId="44" fontId="5" fillId="2" borderId="52" xfId="1" applyFont="1" applyFill="1" applyBorder="1" applyAlignment="1">
      <alignment horizontal="center" vertical="center" shrinkToFit="1"/>
    </xf>
    <xf numFmtId="44" fontId="5" fillId="2" borderId="54" xfId="1" applyFont="1" applyFill="1" applyBorder="1" applyAlignment="1">
      <alignment horizontal="center" vertical="center" shrinkToFit="1"/>
    </xf>
    <xf numFmtId="0" fontId="7" fillId="2" borderId="9" xfId="3" applyFont="1" applyFill="1" applyBorder="1" applyAlignment="1">
      <alignment horizontal="center" vertical="center"/>
    </xf>
    <xf numFmtId="44" fontId="5" fillId="2" borderId="52" xfId="1" applyFont="1" applyFill="1" applyBorder="1" applyAlignment="1">
      <alignment horizontal="center" vertical="center"/>
    </xf>
    <xf numFmtId="0" fontId="7" fillId="2" borderId="54" xfId="3" applyFont="1" applyFill="1" applyBorder="1" applyAlignment="1">
      <alignment horizontal="center" vertical="center"/>
    </xf>
    <xf numFmtId="10" fontId="5" fillId="2" borderId="1" xfId="3" applyNumberFormat="1" applyFont="1" applyFill="1" applyBorder="1" applyAlignment="1">
      <alignment horizontal="center" vertical="center" wrapText="1"/>
    </xf>
    <xf numFmtId="0" fontId="7" fillId="2" borderId="9" xfId="3" applyFont="1" applyFill="1" applyBorder="1" applyAlignment="1">
      <alignment horizontal="center" vertical="center" wrapText="1"/>
    </xf>
    <xf numFmtId="0" fontId="2" fillId="0" borderId="0" xfId="3" applyFont="1" applyFill="1" applyAlignment="1">
      <alignment horizontal="center"/>
    </xf>
    <xf numFmtId="0" fontId="3" fillId="2" borderId="5" xfId="3" applyFont="1" applyFill="1" applyBorder="1" applyAlignment="1"/>
    <xf numFmtId="0" fontId="3" fillId="2" borderId="9" xfId="3" applyFont="1" applyFill="1" applyBorder="1" applyAlignment="1"/>
    <xf numFmtId="44" fontId="5" fillId="2" borderId="39" xfId="1" applyFont="1" applyFill="1" applyBorder="1" applyAlignment="1">
      <alignment horizontal="center" vertical="center"/>
    </xf>
    <xf numFmtId="44" fontId="5" fillId="2" borderId="41" xfId="1" applyFont="1" applyFill="1" applyBorder="1" applyAlignment="1">
      <alignment horizontal="center" vertical="center"/>
    </xf>
    <xf numFmtId="0" fontId="7" fillId="2" borderId="11" xfId="3" applyFont="1" applyFill="1" applyBorder="1" applyAlignment="1">
      <alignment horizontal="center" vertical="center"/>
    </xf>
    <xf numFmtId="44" fontId="5" fillId="2" borderId="40" xfId="1" applyFont="1" applyFill="1" applyBorder="1" applyAlignment="1">
      <alignment horizontal="center" vertical="center"/>
    </xf>
    <xf numFmtId="0" fontId="7" fillId="2" borderId="42" xfId="3" applyFont="1" applyFill="1" applyBorder="1" applyAlignment="1">
      <alignment horizontal="center" vertical="center"/>
    </xf>
    <xf numFmtId="10" fontId="5" fillId="2" borderId="8" xfId="3" applyNumberFormat="1" applyFont="1" applyFill="1" applyBorder="1" applyAlignment="1">
      <alignment horizontal="center" vertical="center" wrapText="1"/>
    </xf>
    <xf numFmtId="0" fontId="7" fillId="2" borderId="12" xfId="3" applyFont="1" applyFill="1" applyBorder="1" applyAlignment="1">
      <alignment horizontal="center" vertical="center" wrapText="1"/>
    </xf>
    <xf numFmtId="0" fontId="4" fillId="0" borderId="0" xfId="4" applyFont="1"/>
    <xf numFmtId="44" fontId="0" fillId="0" borderId="0" xfId="1" applyFont="1"/>
    <xf numFmtId="10" fontId="22" fillId="0" borderId="0" xfId="4" applyNumberFormat="1"/>
    <xf numFmtId="0" fontId="22" fillId="0" borderId="0" xfId="4"/>
    <xf numFmtId="0" fontId="23" fillId="0" borderId="0" xfId="2" applyFont="1" applyAlignment="1">
      <alignment horizontal="center"/>
    </xf>
    <xf numFmtId="0" fontId="6" fillId="0" borderId="0" xfId="4" applyFont="1" applyAlignment="1">
      <alignment horizontal="center"/>
    </xf>
    <xf numFmtId="0" fontId="22" fillId="0" borderId="18" xfId="4" applyBorder="1"/>
    <xf numFmtId="167" fontId="0" fillId="0" borderId="18" xfId="1" applyNumberFormat="1" applyFont="1" applyBorder="1"/>
    <xf numFmtId="10" fontId="0" fillId="0" borderId="18" xfId="5" applyNumberFormat="1" applyFont="1" applyBorder="1"/>
    <xf numFmtId="0" fontId="6" fillId="6" borderId="18" xfId="4" applyFont="1" applyFill="1" applyBorder="1"/>
    <xf numFmtId="167" fontId="6" fillId="6" borderId="18" xfId="1" applyNumberFormat="1" applyFont="1" applyFill="1" applyBorder="1"/>
    <xf numFmtId="10" fontId="6" fillId="6" borderId="18" xfId="5" applyNumberFormat="1" applyFont="1" applyFill="1" applyBorder="1"/>
    <xf numFmtId="0" fontId="6" fillId="7" borderId="0" xfId="4" applyFont="1" applyFill="1" applyBorder="1"/>
    <xf numFmtId="167" fontId="6" fillId="7" borderId="0" xfId="1" applyNumberFormat="1" applyFont="1" applyFill="1" applyBorder="1"/>
    <xf numFmtId="10" fontId="6" fillId="7" borderId="0" xfId="5" applyNumberFormat="1" applyFont="1" applyFill="1" applyBorder="1"/>
    <xf numFmtId="44" fontId="6" fillId="6" borderId="18" xfId="1" applyFont="1" applyFill="1" applyBorder="1"/>
    <xf numFmtId="44" fontId="6" fillId="7" borderId="0" xfId="1" applyFont="1" applyFill="1" applyBorder="1"/>
    <xf numFmtId="0" fontId="11" fillId="2" borderId="2" xfId="2" applyFont="1" applyFill="1" applyBorder="1"/>
    <xf numFmtId="44" fontId="11" fillId="2" borderId="3" xfId="1" applyFont="1" applyFill="1" applyBorder="1"/>
    <xf numFmtId="44" fontId="11" fillId="2" borderId="4" xfId="1" applyFont="1" applyFill="1" applyBorder="1"/>
    <xf numFmtId="10" fontId="11" fillId="7" borderId="0" xfId="2" applyNumberFormat="1" applyFont="1" applyFill="1" applyBorder="1"/>
    <xf numFmtId="0" fontId="11" fillId="7" borderId="0" xfId="2" applyFont="1" applyFill="1" applyBorder="1"/>
    <xf numFmtId="44" fontId="11" fillId="7" borderId="0" xfId="1" applyFont="1" applyFill="1" applyBorder="1"/>
    <xf numFmtId="44" fontId="24" fillId="7" borderId="0" xfId="1" applyFont="1" applyFill="1" applyBorder="1"/>
    <xf numFmtId="0" fontId="6" fillId="0" borderId="0" xfId="4" applyFont="1"/>
    <xf numFmtId="0" fontId="22" fillId="0" borderId="18" xfId="4" applyBorder="1" applyAlignment="1">
      <alignment wrapText="1"/>
    </xf>
    <xf numFmtId="167" fontId="0" fillId="0" borderId="0" xfId="1" applyNumberFormat="1" applyFont="1"/>
    <xf numFmtId="44" fontId="6" fillId="0" borderId="0" xfId="4" applyNumberFormat="1" applyFont="1"/>
    <xf numFmtId="0" fontId="19" fillId="8" borderId="2" xfId="4" applyFont="1" applyFill="1" applyBorder="1"/>
    <xf numFmtId="44" fontId="25" fillId="8" borderId="3" xfId="1" applyFont="1" applyFill="1" applyBorder="1"/>
    <xf numFmtId="44" fontId="11" fillId="8" borderId="38" xfId="4" applyNumberFormat="1" applyFont="1" applyFill="1" applyBorder="1"/>
    <xf numFmtId="10" fontId="25" fillId="0" borderId="0" xfId="4" applyNumberFormat="1" applyFont="1"/>
    <xf numFmtId="0" fontId="25" fillId="0" borderId="0" xfId="4" applyFont="1"/>
    <xf numFmtId="0" fontId="2" fillId="0" borderId="0" xfId="6" applyFont="1" applyBorder="1" applyAlignment="1">
      <alignment horizontal="center"/>
    </xf>
    <xf numFmtId="0" fontId="8" fillId="0" borderId="0" xfId="6"/>
    <xf numFmtId="0" fontId="2" fillId="0" borderId="0" xfId="6" applyFont="1" applyFill="1" applyBorder="1" applyAlignment="1">
      <alignment horizontal="center"/>
    </xf>
    <xf numFmtId="0" fontId="2" fillId="0" borderId="0" xfId="6" applyFont="1"/>
    <xf numFmtId="0" fontId="2" fillId="0" borderId="0" xfId="6" applyFont="1" applyFill="1"/>
    <xf numFmtId="168" fontId="2" fillId="0" borderId="0" xfId="7" applyFont="1" applyFill="1" applyBorder="1" applyAlignment="1" applyProtection="1"/>
    <xf numFmtId="0" fontId="4" fillId="9" borderId="56" xfId="6" applyFont="1" applyFill="1" applyBorder="1" applyAlignment="1">
      <alignment horizontal="center" vertical="center"/>
    </xf>
    <xf numFmtId="168" fontId="4" fillId="9" borderId="57" xfId="7" applyFont="1" applyFill="1" applyBorder="1" applyAlignment="1" applyProtection="1">
      <alignment horizontal="center"/>
    </xf>
    <xf numFmtId="0" fontId="3" fillId="0" borderId="0" xfId="6" applyFont="1" applyFill="1"/>
    <xf numFmtId="168" fontId="5" fillId="9" borderId="58" xfId="7" applyFont="1" applyFill="1" applyBorder="1" applyAlignment="1" applyProtection="1">
      <alignment horizontal="center" vertical="center"/>
    </xf>
    <xf numFmtId="168" fontId="5" fillId="9" borderId="59" xfId="7" applyFont="1" applyFill="1" applyBorder="1" applyAlignment="1" applyProtection="1">
      <alignment horizontal="center" vertical="center" shrinkToFit="1"/>
    </xf>
    <xf numFmtId="168" fontId="5" fillId="9" borderId="59" xfId="7" applyFont="1" applyFill="1" applyBorder="1" applyAlignment="1" applyProtection="1">
      <alignment horizontal="center" vertical="center"/>
    </xf>
    <xf numFmtId="10" fontId="6" fillId="9" borderId="60" xfId="6" applyNumberFormat="1" applyFont="1" applyFill="1" applyBorder="1" applyAlignment="1">
      <alignment horizontal="center" vertical="center" wrapText="1"/>
    </xf>
    <xf numFmtId="0" fontId="8" fillId="0" borderId="0" xfId="6" applyFill="1"/>
    <xf numFmtId="0" fontId="7" fillId="0" borderId="61" xfId="6" applyFont="1" applyBorder="1" applyAlignment="1">
      <alignment horizontal="left" vertical="center"/>
    </xf>
    <xf numFmtId="169" fontId="7" fillId="0" borderId="62" xfId="7" applyNumberFormat="1" applyFont="1" applyFill="1" applyBorder="1" applyAlignment="1" applyProtection="1">
      <protection locked="0"/>
    </xf>
    <xf numFmtId="170" fontId="7" fillId="0" borderId="63" xfId="7" applyNumberFormat="1" applyFont="1" applyFill="1" applyBorder="1" applyAlignment="1" applyProtection="1">
      <protection locked="0"/>
    </xf>
    <xf numFmtId="10" fontId="7" fillId="0" borderId="64" xfId="6" applyNumberFormat="1" applyFont="1" applyFill="1" applyBorder="1" applyAlignment="1" applyProtection="1"/>
    <xf numFmtId="0" fontId="7" fillId="0" borderId="0" xfId="6" applyFont="1"/>
    <xf numFmtId="169" fontId="7" fillId="0" borderId="65" xfId="7" applyNumberFormat="1" applyFont="1" applyFill="1" applyBorder="1" applyAlignment="1" applyProtection="1">
      <protection locked="0"/>
    </xf>
    <xf numFmtId="169" fontId="7" fillId="0" borderId="66" xfId="7" applyNumberFormat="1" applyFont="1" applyFill="1" applyBorder="1" applyAlignment="1" applyProtection="1">
      <protection locked="0"/>
    </xf>
    <xf numFmtId="170" fontId="7" fillId="0" borderId="62" xfId="7" applyNumberFormat="1" applyFont="1" applyFill="1" applyBorder="1" applyAlignment="1" applyProtection="1">
      <protection locked="0"/>
    </xf>
    <xf numFmtId="0" fontId="7" fillId="0" borderId="67" xfId="6" applyFont="1" applyBorder="1" applyAlignment="1">
      <alignment horizontal="left" vertical="center"/>
    </xf>
    <xf numFmtId="169" fontId="7" fillId="0" borderId="68" xfId="7" applyNumberFormat="1" applyFont="1" applyFill="1" applyBorder="1" applyAlignment="1" applyProtection="1">
      <protection locked="0"/>
    </xf>
    <xf numFmtId="170" fontId="7" fillId="0" borderId="69" xfId="7" applyNumberFormat="1" applyFont="1" applyFill="1" applyBorder="1" applyAlignment="1" applyProtection="1">
      <protection locked="0"/>
    </xf>
    <xf numFmtId="0" fontId="7" fillId="0" borderId="61" xfId="6" applyFont="1" applyFill="1" applyBorder="1"/>
    <xf numFmtId="169" fontId="7" fillId="0" borderId="62" xfId="6" applyNumberFormat="1" applyFont="1" applyBorder="1" applyAlignment="1" applyProtection="1">
      <protection locked="0"/>
    </xf>
    <xf numFmtId="0" fontId="7" fillId="0" borderId="0" xfId="6" applyFont="1" applyAlignment="1">
      <alignment horizontal="left"/>
    </xf>
    <xf numFmtId="0" fontId="7" fillId="0" borderId="70" xfId="6" applyFont="1" applyFill="1" applyBorder="1"/>
    <xf numFmtId="169" fontId="7" fillId="0" borderId="71" xfId="6" applyNumberFormat="1" applyFont="1" applyBorder="1" applyAlignment="1" applyProtection="1">
      <protection locked="0"/>
    </xf>
    <xf numFmtId="169" fontId="7" fillId="0" borderId="71" xfId="7" applyNumberFormat="1" applyFont="1" applyFill="1" applyBorder="1" applyAlignment="1" applyProtection="1">
      <protection locked="0"/>
    </xf>
    <xf numFmtId="170" fontId="7" fillId="0" borderId="71" xfId="7" applyNumberFormat="1" applyFont="1" applyFill="1" applyBorder="1" applyAlignment="1" applyProtection="1">
      <protection locked="0"/>
    </xf>
    <xf numFmtId="10" fontId="7" fillId="0" borderId="72" xfId="6" applyNumberFormat="1" applyFont="1" applyFill="1" applyBorder="1" applyAlignment="1" applyProtection="1"/>
    <xf numFmtId="0" fontId="7" fillId="0" borderId="73" xfId="6" applyFont="1" applyFill="1" applyBorder="1"/>
    <xf numFmtId="169" fontId="7" fillId="0" borderId="74" xfId="6" applyNumberFormat="1" applyFont="1" applyBorder="1" applyAlignment="1" applyProtection="1">
      <protection locked="0"/>
    </xf>
    <xf numFmtId="169" fontId="7" fillId="0" borderId="74" xfId="7" applyNumberFormat="1" applyFont="1" applyFill="1" applyBorder="1" applyAlignment="1" applyProtection="1">
      <protection locked="0"/>
    </xf>
    <xf numFmtId="170" fontId="7" fillId="0" borderId="74" xfId="7" applyNumberFormat="1" applyFont="1" applyFill="1" applyBorder="1" applyAlignment="1" applyProtection="1">
      <protection locked="0"/>
    </xf>
    <xf numFmtId="10" fontId="7" fillId="0" borderId="75" xfId="6" applyNumberFormat="1" applyFont="1" applyFill="1" applyBorder="1" applyAlignment="1" applyProtection="1"/>
    <xf numFmtId="0" fontId="11" fillId="9" borderId="76" xfId="6" applyFont="1" applyFill="1" applyBorder="1"/>
    <xf numFmtId="168" fontId="11" fillId="9" borderId="77" xfId="7" applyFont="1" applyFill="1" applyBorder="1" applyAlignment="1" applyProtection="1"/>
    <xf numFmtId="10" fontId="11" fillId="9" borderId="78" xfId="6" applyNumberFormat="1" applyFont="1" applyFill="1" applyBorder="1" applyAlignment="1"/>
    <xf numFmtId="0" fontId="11" fillId="0" borderId="0" xfId="6" applyFont="1"/>
    <xf numFmtId="0" fontId="11" fillId="9" borderId="2" xfId="6" applyFont="1" applyFill="1" applyBorder="1"/>
    <xf numFmtId="168" fontId="11" fillId="9" borderId="4" xfId="7" applyFont="1" applyFill="1" applyBorder="1" applyAlignment="1" applyProtection="1"/>
    <xf numFmtId="168" fontId="11" fillId="9" borderId="3" xfId="7" applyFont="1" applyFill="1" applyBorder="1" applyAlignment="1" applyProtection="1"/>
    <xf numFmtId="168" fontId="11" fillId="9" borderId="38" xfId="7" applyFont="1" applyFill="1" applyBorder="1" applyAlignment="1" applyProtection="1"/>
    <xf numFmtId="10" fontId="11" fillId="9" borderId="4" xfId="6" applyNumberFormat="1" applyFont="1" applyFill="1" applyBorder="1" applyAlignment="1"/>
    <xf numFmtId="0" fontId="4" fillId="0" borderId="0" xfId="6" applyFont="1" applyFill="1" applyBorder="1"/>
    <xf numFmtId="168" fontId="4" fillId="0" borderId="0" xfId="7" applyFont="1" applyFill="1" applyBorder="1" applyAlignment="1" applyProtection="1"/>
    <xf numFmtId="10" fontId="4" fillId="0" borderId="0" xfId="6" applyNumberFormat="1" applyFont="1" applyFill="1" applyBorder="1"/>
    <xf numFmtId="0" fontId="4" fillId="0" borderId="0" xfId="6" applyFont="1" applyFill="1"/>
    <xf numFmtId="168" fontId="5" fillId="9" borderId="79" xfId="7" applyFont="1" applyFill="1" applyBorder="1" applyAlignment="1" applyProtection="1">
      <alignment horizontal="center" vertical="center"/>
    </xf>
    <xf numFmtId="168" fontId="5" fillId="9" borderId="56" xfId="7" applyFont="1" applyFill="1" applyBorder="1" applyAlignment="1" applyProtection="1">
      <alignment horizontal="center" vertical="center" shrinkToFit="1"/>
    </xf>
    <xf numFmtId="168" fontId="5" fillId="9" borderId="56" xfId="7" applyFont="1" applyFill="1" applyBorder="1" applyAlignment="1" applyProtection="1">
      <alignment horizontal="center" vertical="center"/>
    </xf>
    <xf numFmtId="10" fontId="6" fillId="9" borderId="56" xfId="6" applyNumberFormat="1" applyFont="1" applyFill="1" applyBorder="1" applyAlignment="1">
      <alignment horizontal="center" vertical="center" wrapText="1"/>
    </xf>
    <xf numFmtId="0" fontId="7" fillId="0" borderId="67" xfId="6" applyFont="1" applyBorder="1"/>
    <xf numFmtId="10" fontId="7" fillId="0" borderId="64" xfId="6" applyNumberFormat="1" applyFont="1" applyFill="1" applyBorder="1" applyProtection="1">
      <protection locked="0"/>
    </xf>
    <xf numFmtId="0" fontId="7" fillId="0" borderId="0" xfId="6" applyFont="1" applyBorder="1"/>
    <xf numFmtId="10" fontId="27" fillId="0" borderId="64" xfId="6" applyNumberFormat="1" applyFont="1" applyFill="1" applyBorder="1" applyProtection="1">
      <protection locked="0"/>
    </xf>
    <xf numFmtId="168" fontId="7" fillId="0" borderId="62" xfId="7" applyNumberFormat="1" applyFont="1" applyFill="1" applyBorder="1" applyAlignment="1" applyProtection="1">
      <protection locked="0"/>
    </xf>
    <xf numFmtId="0" fontId="7" fillId="0" borderId="80" xfId="6" applyFont="1" applyBorder="1" applyAlignment="1">
      <alignment horizontal="left" vertical="center"/>
    </xf>
    <xf numFmtId="169" fontId="7" fillId="0" borderId="77" xfId="7" applyNumberFormat="1" applyFont="1" applyFill="1" applyBorder="1" applyAlignment="1" applyProtection="1">
      <protection locked="0"/>
    </xf>
    <xf numFmtId="170" fontId="7" fillId="0" borderId="77" xfId="7" applyNumberFormat="1" applyFont="1" applyFill="1" applyBorder="1" applyAlignment="1" applyProtection="1">
      <protection locked="0"/>
    </xf>
    <xf numFmtId="0" fontId="10" fillId="0" borderId="81" xfId="6" applyFont="1" applyBorder="1"/>
    <xf numFmtId="169" fontId="10" fillId="0" borderId="62" xfId="7" applyNumberFormat="1" applyFont="1" applyFill="1" applyBorder="1" applyAlignment="1" applyProtection="1">
      <protection locked="0"/>
    </xf>
    <xf numFmtId="170" fontId="10" fillId="0" borderId="62" xfId="7" applyNumberFormat="1" applyFont="1" applyFill="1" applyBorder="1" applyAlignment="1" applyProtection="1">
      <protection locked="0"/>
    </xf>
    <xf numFmtId="0" fontId="10" fillId="0" borderId="0" xfId="6" applyFont="1" applyBorder="1"/>
    <xf numFmtId="0" fontId="10" fillId="0" borderId="0" xfId="6" applyFont="1"/>
    <xf numFmtId="0" fontId="10" fillId="0" borderId="67" xfId="6" applyFont="1" applyBorder="1"/>
    <xf numFmtId="0" fontId="27" fillId="0" borderId="67" xfId="6" applyFont="1" applyBorder="1"/>
    <xf numFmtId="169" fontId="27" fillId="0" borderId="62" xfId="7" applyNumberFormat="1" applyFont="1" applyFill="1" applyBorder="1" applyAlignment="1" applyProtection="1">
      <protection locked="0"/>
    </xf>
    <xf numFmtId="170" fontId="27" fillId="0" borderId="62" xfId="7" applyNumberFormat="1" applyFont="1" applyFill="1" applyBorder="1" applyAlignment="1" applyProtection="1">
      <protection locked="0"/>
    </xf>
    <xf numFmtId="0" fontId="27" fillId="0" borderId="0" xfId="6" applyFont="1" applyBorder="1"/>
    <xf numFmtId="0" fontId="27" fillId="0" borderId="0" xfId="6" applyFont="1"/>
    <xf numFmtId="10" fontId="11" fillId="9" borderId="78" xfId="6" applyNumberFormat="1" applyFont="1" applyFill="1" applyBorder="1"/>
    <xf numFmtId="0" fontId="11" fillId="9" borderId="31" xfId="6" applyFont="1" applyFill="1" applyBorder="1"/>
    <xf numFmtId="168" fontId="11" fillId="9" borderId="33" xfId="7" applyFont="1" applyFill="1" applyBorder="1" applyAlignment="1" applyProtection="1"/>
    <xf numFmtId="168" fontId="11" fillId="9" borderId="82" xfId="7" applyFont="1" applyFill="1" applyBorder="1" applyAlignment="1" applyProtection="1"/>
    <xf numFmtId="168" fontId="11" fillId="9" borderId="32" xfId="7" applyFont="1" applyFill="1" applyBorder="1" applyAlignment="1" applyProtection="1"/>
    <xf numFmtId="10" fontId="11" fillId="9" borderId="33" xfId="6" applyNumberFormat="1" applyFont="1" applyFill="1" applyBorder="1"/>
    <xf numFmtId="0" fontId="8" fillId="0" borderId="0" xfId="6" applyFont="1"/>
    <xf numFmtId="168" fontId="8" fillId="0" borderId="0" xfId="7" applyFont="1" applyFill="1" applyBorder="1" applyAlignment="1" applyProtection="1"/>
    <xf numFmtId="0" fontId="6" fillId="0" borderId="0" xfId="6" applyFont="1" applyFill="1" applyBorder="1"/>
    <xf numFmtId="168" fontId="6" fillId="0" borderId="0" xfId="7" applyFont="1" applyFill="1" applyBorder="1" applyAlignment="1" applyProtection="1"/>
    <xf numFmtId="0" fontId="11" fillId="10" borderId="83" xfId="6" applyFont="1" applyFill="1" applyBorder="1"/>
    <xf numFmtId="168" fontId="11" fillId="10" borderId="84" xfId="7" applyFont="1" applyFill="1" applyBorder="1" applyAlignment="1" applyProtection="1"/>
    <xf numFmtId="168" fontId="11" fillId="10" borderId="85" xfId="7" applyFont="1" applyFill="1" applyBorder="1" applyAlignment="1" applyProtection="1"/>
    <xf numFmtId="10" fontId="11" fillId="11" borderId="0" xfId="6" applyNumberFormat="1" applyFont="1" applyFill="1" applyBorder="1"/>
    <xf numFmtId="0" fontId="11" fillId="10" borderId="86" xfId="6" applyFont="1" applyFill="1" applyBorder="1"/>
    <xf numFmtId="168" fontId="11" fillId="10" borderId="7" xfId="7" applyFont="1" applyFill="1" applyBorder="1" applyAlignment="1" applyProtection="1"/>
    <xf numFmtId="168" fontId="11" fillId="10" borderId="8" xfId="7" applyFont="1" applyFill="1" applyBorder="1" applyAlignment="1" applyProtection="1"/>
    <xf numFmtId="0" fontId="19" fillId="12" borderId="31" xfId="6" applyFont="1" applyFill="1" applyBorder="1"/>
    <xf numFmtId="168" fontId="19" fillId="12" borderId="32" xfId="7" applyFont="1" applyFill="1" applyBorder="1" applyAlignment="1" applyProtection="1"/>
    <xf numFmtId="168" fontId="19" fillId="12" borderId="33" xfId="7" applyFont="1" applyFill="1" applyBorder="1" applyAlignment="1" applyProtection="1"/>
    <xf numFmtId="168" fontId="19" fillId="7" borderId="0" xfId="7" applyFont="1" applyFill="1" applyBorder="1" applyAlignment="1" applyProtection="1"/>
    <xf numFmtId="0" fontId="28" fillId="0" borderId="0" xfId="6" applyFont="1"/>
    <xf numFmtId="0" fontId="7" fillId="0" borderId="0" xfId="6" applyFont="1" applyFill="1" applyBorder="1"/>
    <xf numFmtId="0" fontId="29" fillId="0" borderId="0" xfId="8"/>
    <xf numFmtId="10" fontId="29" fillId="0" borderId="0" xfId="8" applyNumberFormat="1"/>
    <xf numFmtId="44" fontId="0" fillId="0" borderId="0" xfId="9" applyFont="1"/>
    <xf numFmtId="0" fontId="6" fillId="6" borderId="18" xfId="8" applyFont="1" applyFill="1" applyBorder="1" applyAlignment="1">
      <alignment horizontal="center"/>
    </xf>
    <xf numFmtId="0" fontId="6" fillId="6" borderId="15" xfId="8" applyFont="1" applyFill="1" applyBorder="1" applyAlignment="1">
      <alignment horizontal="center"/>
    </xf>
    <xf numFmtId="0" fontId="6" fillId="0" borderId="0" xfId="8" applyFont="1" applyFill="1" applyBorder="1" applyAlignment="1">
      <alignment horizontal="center"/>
    </xf>
    <xf numFmtId="44" fontId="11" fillId="2" borderId="32" xfId="9" applyFont="1" applyFill="1" applyBorder="1"/>
    <xf numFmtId="0" fontId="6" fillId="0" borderId="0" xfId="8" applyFont="1" applyFill="1" applyBorder="1"/>
    <xf numFmtId="0" fontId="6" fillId="0" borderId="0" xfId="8" applyFont="1"/>
    <xf numFmtId="10" fontId="6" fillId="6" borderId="30" xfId="10" applyNumberFormat="1" applyFont="1" applyFill="1" applyBorder="1"/>
    <xf numFmtId="44" fontId="6" fillId="6" borderId="27" xfId="9" applyFont="1" applyFill="1" applyBorder="1"/>
    <xf numFmtId="0" fontId="6" fillId="6" borderId="87" xfId="8" applyFont="1" applyFill="1" applyBorder="1"/>
    <xf numFmtId="10" fontId="0" fillId="0" borderId="16" xfId="10" applyNumberFormat="1" applyFont="1" applyBorder="1"/>
    <xf numFmtId="167" fontId="0" fillId="0" borderId="18" xfId="9" applyNumberFormat="1" applyFont="1" applyBorder="1"/>
    <xf numFmtId="0" fontId="29" fillId="0" borderId="17" xfId="8" applyBorder="1"/>
    <xf numFmtId="10" fontId="0" fillId="0" borderId="88" xfId="10" applyNumberFormat="1" applyFont="1" applyBorder="1"/>
    <xf numFmtId="167" fontId="0" fillId="0" borderId="89" xfId="9" applyNumberFormat="1" applyFont="1" applyBorder="1"/>
    <xf numFmtId="0" fontId="29" fillId="0" borderId="39" xfId="8" applyBorder="1"/>
    <xf numFmtId="0" fontId="6" fillId="0" borderId="0" xfId="8" applyFont="1" applyAlignment="1">
      <alignment horizontal="center"/>
    </xf>
    <xf numFmtId="10" fontId="6" fillId="6" borderId="30" xfId="8" applyNumberFormat="1" applyFont="1" applyFill="1" applyBorder="1" applyAlignment="1">
      <alignment horizontal="center"/>
    </xf>
    <xf numFmtId="44" fontId="6" fillId="6" borderId="27" xfId="9" applyFont="1" applyFill="1" applyBorder="1" applyAlignment="1">
      <alignment horizontal="center"/>
    </xf>
    <xf numFmtId="44" fontId="6" fillId="6" borderId="87" xfId="9" applyFont="1" applyFill="1" applyBorder="1" applyAlignment="1">
      <alignment horizontal="center"/>
    </xf>
    <xf numFmtId="0" fontId="29" fillId="0" borderId="90" xfId="8" applyBorder="1" applyAlignment="1">
      <alignment horizontal="center" vertical="center"/>
    </xf>
    <xf numFmtId="0" fontId="12" fillId="6" borderId="91" xfId="8" applyFont="1" applyFill="1" applyBorder="1" applyAlignment="1">
      <alignment horizontal="center"/>
    </xf>
    <xf numFmtId="0" fontId="12" fillId="6" borderId="36" xfId="8" applyFont="1" applyFill="1" applyBorder="1" applyAlignment="1">
      <alignment horizontal="center"/>
    </xf>
    <xf numFmtId="44" fontId="12" fillId="6" borderId="6" xfId="9" applyFont="1" applyFill="1" applyBorder="1" applyAlignment="1">
      <alignment horizontal="center"/>
    </xf>
    <xf numFmtId="0" fontId="6" fillId="6" borderId="1" xfId="8" applyFont="1" applyFill="1" applyBorder="1" applyAlignment="1">
      <alignment horizontal="center" vertical="center"/>
    </xf>
    <xf numFmtId="167" fontId="6" fillId="6" borderId="27" xfId="9" applyNumberFormat="1" applyFont="1" applyFill="1" applyBorder="1"/>
    <xf numFmtId="0" fontId="29" fillId="0" borderId="17" xfId="8" applyBorder="1" applyAlignment="1">
      <alignment wrapText="1"/>
    </xf>
    <xf numFmtId="0" fontId="29" fillId="6" borderId="90" xfId="8" applyFill="1" applyBorder="1" applyAlignment="1">
      <alignment horizontal="center" vertical="center"/>
    </xf>
    <xf numFmtId="0" fontId="12" fillId="0" borderId="91" xfId="8" applyFont="1" applyBorder="1" applyAlignment="1">
      <alignment horizontal="center"/>
    </xf>
    <xf numFmtId="0" fontId="12" fillId="0" borderId="36" xfId="8" applyFont="1" applyBorder="1" applyAlignment="1">
      <alignment horizontal="center"/>
    </xf>
    <xf numFmtId="0" fontId="29" fillId="6" borderId="1" xfId="8" applyFill="1" applyBorder="1" applyAlignment="1">
      <alignment horizontal="center" vertical="center"/>
    </xf>
    <xf numFmtId="0" fontId="30" fillId="0" borderId="0" xfId="8" applyFont="1" applyAlignment="1">
      <alignment horizontal="center"/>
    </xf>
    <xf numFmtId="0" fontId="30" fillId="0" borderId="0" xfId="8" applyFont="1" applyAlignment="1">
      <alignment horizontal="center"/>
    </xf>
    <xf numFmtId="0" fontId="29" fillId="0" borderId="0" xfId="8" applyAlignment="1">
      <alignment horizontal="center"/>
    </xf>
    <xf numFmtId="0" fontId="4" fillId="0" borderId="0" xfId="8" applyFont="1" applyAlignment="1">
      <alignment horizontal="center"/>
    </xf>
    <xf numFmtId="42" fontId="7" fillId="0" borderId="92" xfId="1" applyNumberFormat="1" applyFont="1" applyFill="1" applyBorder="1" applyAlignment="1" applyProtection="1">
      <protection locked="0"/>
    </xf>
    <xf numFmtId="0" fontId="7" fillId="0" borderId="47" xfId="2" applyFont="1" applyBorder="1" applyAlignment="1">
      <alignment horizontal="left"/>
    </xf>
    <xf numFmtId="42" fontId="7" fillId="0" borderId="18" xfId="2" applyNumberFormat="1" applyFont="1" applyBorder="1" applyAlignment="1" applyProtection="1">
      <protection locked="0"/>
    </xf>
    <xf numFmtId="0" fontId="7" fillId="0" borderId="48" xfId="2" applyFont="1" applyFill="1" applyBorder="1"/>
    <xf numFmtId="0" fontId="7" fillId="0" borderId="34" xfId="2" applyFont="1" applyBorder="1" applyAlignment="1">
      <alignment horizontal="left"/>
    </xf>
    <xf numFmtId="0" fontId="7" fillId="0" borderId="35" xfId="2" applyFont="1" applyBorder="1" applyAlignment="1">
      <alignment horizontal="left"/>
    </xf>
    <xf numFmtId="10" fontId="11" fillId="2" borderId="33" xfId="2" applyNumberFormat="1" applyFont="1" applyFill="1" applyBorder="1" applyAlignment="1"/>
    <xf numFmtId="0" fontId="4" fillId="0" borderId="0" xfId="2" applyFont="1" applyFill="1" applyBorder="1"/>
    <xf numFmtId="10" fontId="4" fillId="0" borderId="0" xfId="2" applyNumberFormat="1" applyFont="1" applyFill="1" applyBorder="1"/>
    <xf numFmtId="6" fontId="7" fillId="0" borderId="18" xfId="2" applyNumberFormat="1" applyFont="1" applyBorder="1"/>
    <xf numFmtId="0" fontId="7" fillId="0" borderId="18" xfId="2" applyFont="1" applyBorder="1"/>
    <xf numFmtId="10" fontId="7" fillId="0" borderId="16" xfId="2" applyNumberFormat="1" applyFont="1" applyBorder="1"/>
    <xf numFmtId="10" fontId="7" fillId="0" borderId="35" xfId="2" applyNumberFormat="1" applyFont="1" applyBorder="1"/>
    <xf numFmtId="0" fontId="7" fillId="0" borderId="48" xfId="2" applyFont="1" applyBorder="1"/>
    <xf numFmtId="42" fontId="7" fillId="0" borderId="45" xfId="1" applyNumberFormat="1" applyFont="1" applyFill="1" applyBorder="1" applyAlignment="1" applyProtection="1">
      <protection locked="0"/>
    </xf>
    <xf numFmtId="164" fontId="7" fillId="0" borderId="45" xfId="1" applyNumberFormat="1" applyFont="1" applyFill="1" applyBorder="1" applyAlignment="1" applyProtection="1">
      <protection locked="0"/>
    </xf>
    <xf numFmtId="10" fontId="10" fillId="0" borderId="25" xfId="2" applyNumberFormat="1" applyFont="1" applyFill="1" applyBorder="1" applyProtection="1">
      <protection locked="0"/>
    </xf>
    <xf numFmtId="0" fontId="1" fillId="0" borderId="0" xfId="2" applyBorder="1"/>
    <xf numFmtId="0" fontId="1" fillId="0" borderId="93" xfId="2" applyBorder="1"/>
    <xf numFmtId="0" fontId="1" fillId="0" borderId="17" xfId="2" applyFont="1" applyFill="1" applyBorder="1"/>
    <xf numFmtId="6" fontId="1" fillId="0" borderId="18" xfId="2" applyNumberFormat="1" applyFill="1" applyBorder="1"/>
    <xf numFmtId="0" fontId="1" fillId="0" borderId="18" xfId="2" applyFill="1" applyBorder="1"/>
    <xf numFmtId="10" fontId="1" fillId="0" borderId="16" xfId="2" applyNumberFormat="1" applyFill="1" applyBorder="1"/>
    <xf numFmtId="0" fontId="1" fillId="0" borderId="0" xfId="2" applyFill="1" applyBorder="1"/>
    <xf numFmtId="0" fontId="7" fillId="0" borderId="26" xfId="2" applyFont="1" applyBorder="1" applyAlignment="1">
      <alignment horizontal="left" vertical="center"/>
    </xf>
    <xf numFmtId="10" fontId="10" fillId="0" borderId="94" xfId="2" applyNumberFormat="1" applyFont="1" applyFill="1" applyBorder="1" applyProtection="1">
      <protection locked="0"/>
    </xf>
    <xf numFmtId="0" fontId="7" fillId="0" borderId="0" xfId="2" applyFont="1" applyFill="1" applyBorder="1"/>
    <xf numFmtId="0" fontId="0" fillId="0" borderId="0" xfId="2" applyFont="1"/>
    <xf numFmtId="0" fontId="30" fillId="0" borderId="0" xfId="2" applyFont="1"/>
    <xf numFmtId="0" fontId="31" fillId="0" borderId="0" xfId="2" applyFont="1"/>
    <xf numFmtId="44" fontId="1" fillId="0" borderId="0" xfId="1" applyFont="1"/>
    <xf numFmtId="44" fontId="31" fillId="0" borderId="0" xfId="1" applyFont="1"/>
    <xf numFmtId="0" fontId="32" fillId="0" borderId="0" xfId="2" applyFont="1" applyAlignment="1">
      <alignment horizontal="left"/>
    </xf>
    <xf numFmtId="0" fontId="33" fillId="0" borderId="0" xfId="2" applyFont="1"/>
    <xf numFmtId="0" fontId="34" fillId="0" borderId="0" xfId="2" applyFont="1"/>
    <xf numFmtId="44" fontId="3" fillId="0" borderId="0" xfId="1" applyFont="1"/>
    <xf numFmtId="8" fontId="3" fillId="0" borderId="0" xfId="1" applyNumberFormat="1" applyFont="1"/>
    <xf numFmtId="44" fontId="30" fillId="0" borderId="0" xfId="1" applyFont="1"/>
    <xf numFmtId="6" fontId="3" fillId="0" borderId="0" xfId="1" applyNumberFormat="1" applyFont="1"/>
    <xf numFmtId="8" fontId="1" fillId="0" borderId="0" xfId="1" applyNumberFormat="1" applyFont="1"/>
    <xf numFmtId="0" fontId="12" fillId="0" borderId="0" xfId="2" applyFont="1"/>
    <xf numFmtId="8" fontId="31" fillId="0" borderId="0" xfId="1" applyNumberFormat="1" applyFont="1"/>
    <xf numFmtId="0" fontId="7" fillId="0" borderId="87" xfId="2" applyFont="1" applyFill="1" applyBorder="1"/>
    <xf numFmtId="42" fontId="7" fillId="0" borderId="27" xfId="2" applyNumberFormat="1" applyFont="1" applyBorder="1" applyAlignment="1" applyProtection="1">
      <protection locked="0"/>
    </xf>
    <xf numFmtId="164" fontId="7" fillId="0" borderId="27" xfId="1" applyNumberFormat="1" applyFont="1" applyBorder="1" applyAlignment="1" applyProtection="1">
      <protection locked="0"/>
    </xf>
    <xf numFmtId="44" fontId="11" fillId="2" borderId="33" xfId="1" applyFont="1" applyFill="1" applyBorder="1"/>
  </cellXfs>
  <cellStyles count="11">
    <cellStyle name="Měna" xfId="1" builtinId="4"/>
    <cellStyle name="Měna 2" xfId="7"/>
    <cellStyle name="Měna 3" xfId="9"/>
    <cellStyle name="Normální" xfId="0" builtinId="0"/>
    <cellStyle name="Normální 2" xfId="3"/>
    <cellStyle name="Normální 3" xfId="4"/>
    <cellStyle name="Normální 4" xfId="8"/>
    <cellStyle name="normální_03Rozbory skutečnost  březen2011" xfId="2"/>
    <cellStyle name="normální_03Rozbory skutečnost  březen2011 2" xfId="6"/>
    <cellStyle name="Procenta 2" xfId="5"/>
    <cellStyle name="Procenta 3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armila/Dokumenty/Kosm&#225;kov&#225;-dokumenty/z&#225;kladn&#237;%20&#353;kola/Rozbory%20Z&#352;/Rozbory%202013/rozbory%20v&#253;po&#269;et/12Rozbory%20skute&#269;nost%20prosinec%2020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na.mackrlova/Documents/Z&#225;v&#283;re&#269;n&#253;%20&#250;&#269;et%20PO%20-Z&#352;/Z&#225;v&#283;re&#269;n&#253;%20&#250;&#269;et%202016/Z&#352;%20Komensk&#233;ho/rozbory%20hospod%2005_13%20rozpracov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ngec/Documents/PO-HOSPODA&#344;EN&#205;%20Z&#352;/Rozbory%20hospoda&#345;en&#237;%20Z&#352;/Hospoda&#345;en&#237;%20M&#283;&#218;+K&#218;/Celkov&#233;%20hospoda&#345;en&#237;%20PO%20k%2031.12.201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cetni/Documents/DDM-Hospoda&#345;en&#237;%20PO/2016-Celkov&#233;%20rozbory%20PO-DDM/2016-Rozbory-celkov&#233;/2016%20-%20DDM-rozbory-celkov&#23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škola"/>
      <sheetName val="HČ"/>
      <sheetName val="DČ"/>
      <sheetName val="KÚ"/>
      <sheetName val="KÚ plán"/>
      <sheetName val=" KÚ ONIV"/>
      <sheetName val="šabl"/>
      <sheetName val="Com"/>
      <sheetName val=" 0007"/>
      <sheetName val=" Zahrada"/>
      <sheetName val="nákl.0007"/>
      <sheetName val="List1"/>
      <sheetName val="předpoklad"/>
      <sheetName val="škola (2)"/>
      <sheetName val="ZŠ - KÚ (2)"/>
      <sheetName val="ŠJ"/>
      <sheetName val="město"/>
      <sheetName val="DČ-MÚ"/>
      <sheetName val="škola městu"/>
      <sheetName val="kraj"/>
      <sheetName val="příjmy-výdaje"/>
      <sheetName val="rozbor"/>
    </sheetNames>
    <sheetDataSet>
      <sheetData sheetId="0" refreshError="1">
        <row r="74">
          <cell r="E74">
            <v>90000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Č"/>
      <sheetName val="HČ"/>
    </sheetNames>
    <sheetDataSet>
      <sheetData sheetId="0"/>
      <sheetData sheetId="1">
        <row r="93">
          <cell r="C93">
            <v>0</v>
          </cell>
          <cell r="D93">
            <v>0</v>
          </cell>
          <cell r="E93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škola"/>
      <sheetName val="město"/>
      <sheetName val="doplčin"/>
      <sheetName val="škola městu"/>
      <sheetName val="kraj"/>
      <sheetName val="Hospodářský výsledek"/>
    </sheetNames>
    <sheetDataSet>
      <sheetData sheetId="0">
        <row r="5">
          <cell r="D5">
            <v>180000</v>
          </cell>
          <cell r="F5">
            <v>180000</v>
          </cell>
          <cell r="G5">
            <v>170660</v>
          </cell>
        </row>
        <row r="6">
          <cell r="D6">
            <v>20000</v>
          </cell>
          <cell r="F6">
            <v>20000</v>
          </cell>
          <cell r="G6">
            <v>18460</v>
          </cell>
        </row>
        <row r="7">
          <cell r="D7">
            <v>55000</v>
          </cell>
          <cell r="G7">
            <v>53940</v>
          </cell>
        </row>
        <row r="8">
          <cell r="D8">
            <v>15000</v>
          </cell>
          <cell r="F8">
            <v>15000</v>
          </cell>
          <cell r="G8">
            <v>10000</v>
          </cell>
        </row>
        <row r="9">
          <cell r="D9">
            <v>15000</v>
          </cell>
          <cell r="G9">
            <v>4790.3900000000003</v>
          </cell>
        </row>
        <row r="10">
          <cell r="D10">
            <v>150000</v>
          </cell>
          <cell r="F10">
            <v>150000</v>
          </cell>
          <cell r="G10">
            <v>150000</v>
          </cell>
        </row>
        <row r="12">
          <cell r="E12">
            <v>3465</v>
          </cell>
          <cell r="F12">
            <v>3465</v>
          </cell>
          <cell r="G12">
            <v>3465</v>
          </cell>
        </row>
        <row r="13">
          <cell r="E13">
            <v>16</v>
          </cell>
          <cell r="F13">
            <v>16</v>
          </cell>
          <cell r="G13">
            <v>16</v>
          </cell>
        </row>
        <row r="14">
          <cell r="F14">
            <v>0</v>
          </cell>
        </row>
        <row r="15">
          <cell r="D15">
            <v>1600000</v>
          </cell>
          <cell r="G15">
            <v>1600000</v>
          </cell>
        </row>
        <row r="16">
          <cell r="D16">
            <v>0</v>
          </cell>
          <cell r="F16">
            <v>0</v>
          </cell>
        </row>
        <row r="26">
          <cell r="D26">
            <v>50000</v>
          </cell>
          <cell r="G26">
            <v>18267</v>
          </cell>
        </row>
        <row r="27">
          <cell r="D27">
            <v>30000</v>
          </cell>
          <cell r="G27">
            <v>15330</v>
          </cell>
        </row>
        <row r="28">
          <cell r="D28">
            <v>25000</v>
          </cell>
          <cell r="F28">
            <v>25000</v>
          </cell>
          <cell r="G28">
            <v>17208</v>
          </cell>
        </row>
        <row r="29">
          <cell r="D29">
            <v>43000</v>
          </cell>
          <cell r="E29">
            <v>5000</v>
          </cell>
          <cell r="F29">
            <v>48000</v>
          </cell>
          <cell r="G29">
            <v>36792</v>
          </cell>
        </row>
        <row r="30">
          <cell r="D30">
            <v>165000</v>
          </cell>
          <cell r="F30">
            <v>165000</v>
          </cell>
          <cell r="G30">
            <v>141748</v>
          </cell>
        </row>
        <row r="31">
          <cell r="D31">
            <v>200000</v>
          </cell>
          <cell r="F31">
            <v>200000</v>
          </cell>
          <cell r="G31">
            <v>180369</v>
          </cell>
        </row>
        <row r="32">
          <cell r="D32">
            <v>20000</v>
          </cell>
          <cell r="F32">
            <v>20000</v>
          </cell>
        </row>
        <row r="33">
          <cell r="D33">
            <v>60000</v>
          </cell>
          <cell r="E33">
            <v>29495</v>
          </cell>
          <cell r="F33">
            <v>89495</v>
          </cell>
          <cell r="G33">
            <v>83542.87</v>
          </cell>
        </row>
        <row r="34">
          <cell r="D34">
            <v>7000</v>
          </cell>
          <cell r="E34">
            <v>11164</v>
          </cell>
          <cell r="F34">
            <v>18164</v>
          </cell>
          <cell r="G34">
            <v>15886</v>
          </cell>
        </row>
        <row r="35">
          <cell r="D35">
            <v>60000</v>
          </cell>
          <cell r="E35">
            <v>-1333</v>
          </cell>
          <cell r="F35">
            <v>58667</v>
          </cell>
          <cell r="G35">
            <v>58667</v>
          </cell>
        </row>
        <row r="36">
          <cell r="F36">
            <v>0</v>
          </cell>
        </row>
        <row r="37">
          <cell r="F37">
            <v>0</v>
          </cell>
        </row>
        <row r="38">
          <cell r="D38">
            <v>60000</v>
          </cell>
          <cell r="E38">
            <v>3000</v>
          </cell>
          <cell r="F38">
            <v>63000</v>
          </cell>
          <cell r="G38">
            <v>62718</v>
          </cell>
        </row>
        <row r="40">
          <cell r="D40">
            <v>43000</v>
          </cell>
          <cell r="E40">
            <v>-13000</v>
          </cell>
          <cell r="F40">
            <v>30000</v>
          </cell>
          <cell r="G40">
            <v>29372</v>
          </cell>
        </row>
        <row r="47">
          <cell r="D47">
            <v>90000</v>
          </cell>
          <cell r="F47">
            <v>90000</v>
          </cell>
          <cell r="G47">
            <v>80479</v>
          </cell>
        </row>
        <row r="48">
          <cell r="D48">
            <v>240000</v>
          </cell>
          <cell r="F48">
            <v>240000</v>
          </cell>
          <cell r="G48">
            <v>235913</v>
          </cell>
        </row>
        <row r="49">
          <cell r="D49">
            <v>150000</v>
          </cell>
          <cell r="E49">
            <v>3481</v>
          </cell>
          <cell r="F49">
            <v>153481</v>
          </cell>
          <cell r="G49">
            <v>153481</v>
          </cell>
        </row>
        <row r="53">
          <cell r="D53">
            <v>0</v>
          </cell>
          <cell r="F53">
            <v>0</v>
          </cell>
        </row>
        <row r="54">
          <cell r="D54">
            <v>44000</v>
          </cell>
          <cell r="E54">
            <v>-4642</v>
          </cell>
          <cell r="F54">
            <v>39358</v>
          </cell>
          <cell r="G54">
            <v>39358</v>
          </cell>
        </row>
        <row r="55">
          <cell r="D55">
            <v>8000</v>
          </cell>
          <cell r="E55">
            <v>-1200</v>
          </cell>
          <cell r="F55">
            <v>6800</v>
          </cell>
          <cell r="G55">
            <v>6776</v>
          </cell>
        </row>
        <row r="56">
          <cell r="D56">
            <v>20000</v>
          </cell>
          <cell r="E56">
            <v>900</v>
          </cell>
          <cell r="F56">
            <v>20900</v>
          </cell>
          <cell r="G56">
            <v>20762.39</v>
          </cell>
        </row>
        <row r="57">
          <cell r="D57">
            <v>35000</v>
          </cell>
          <cell r="E57">
            <v>10000</v>
          </cell>
          <cell r="F57">
            <v>45000</v>
          </cell>
          <cell r="G57">
            <v>43183</v>
          </cell>
        </row>
        <row r="58">
          <cell r="D58">
            <v>31000</v>
          </cell>
          <cell r="E58">
            <v>1100</v>
          </cell>
          <cell r="F58">
            <v>32100</v>
          </cell>
          <cell r="G58">
            <v>32040</v>
          </cell>
        </row>
        <row r="59">
          <cell r="D59">
            <v>5000</v>
          </cell>
          <cell r="E59">
            <v>2000</v>
          </cell>
          <cell r="F59">
            <v>7000</v>
          </cell>
          <cell r="G59">
            <v>6897</v>
          </cell>
        </row>
        <row r="60">
          <cell r="D60">
            <v>15000</v>
          </cell>
          <cell r="E60">
            <v>-358</v>
          </cell>
          <cell r="F60">
            <v>14642</v>
          </cell>
          <cell r="G60">
            <v>13574</v>
          </cell>
        </row>
        <row r="61">
          <cell r="D61">
            <v>6000</v>
          </cell>
          <cell r="E61">
            <v>4300</v>
          </cell>
          <cell r="F61">
            <v>10300</v>
          </cell>
          <cell r="G61">
            <v>10295</v>
          </cell>
        </row>
        <row r="62">
          <cell r="D62">
            <v>6000</v>
          </cell>
          <cell r="E62">
            <v>-3200</v>
          </cell>
          <cell r="F62">
            <v>2800</v>
          </cell>
          <cell r="G62">
            <v>2800</v>
          </cell>
        </row>
        <row r="63">
          <cell r="D63">
            <v>0</v>
          </cell>
          <cell r="F63">
            <v>0</v>
          </cell>
          <cell r="G63">
            <v>0</v>
          </cell>
        </row>
        <row r="64">
          <cell r="D64">
            <v>70000</v>
          </cell>
          <cell r="E64">
            <v>-5000</v>
          </cell>
          <cell r="F64">
            <v>65000</v>
          </cell>
          <cell r="G64">
            <v>46135.13</v>
          </cell>
        </row>
        <row r="65">
          <cell r="D65">
            <v>20000</v>
          </cell>
          <cell r="F65">
            <v>20000</v>
          </cell>
          <cell r="G65">
            <v>19166</v>
          </cell>
        </row>
        <row r="66">
          <cell r="D66">
            <v>90000</v>
          </cell>
          <cell r="E66">
            <v>-1600</v>
          </cell>
          <cell r="F66">
            <v>88400</v>
          </cell>
          <cell r="G66">
            <v>72199</v>
          </cell>
        </row>
        <row r="67">
          <cell r="D67">
            <v>5000</v>
          </cell>
          <cell r="E67">
            <v>-166</v>
          </cell>
          <cell r="F67">
            <v>4834</v>
          </cell>
          <cell r="G67">
            <v>4704.24</v>
          </cell>
        </row>
        <row r="68">
          <cell r="D68">
            <v>10000</v>
          </cell>
          <cell r="E68">
            <v>-2100</v>
          </cell>
          <cell r="F68">
            <v>7900</v>
          </cell>
          <cell r="G68">
            <v>5461</v>
          </cell>
        </row>
        <row r="69">
          <cell r="D69">
            <v>10000</v>
          </cell>
          <cell r="E69">
            <v>-1000</v>
          </cell>
          <cell r="F69">
            <v>9000</v>
          </cell>
          <cell r="G69">
            <v>9000</v>
          </cell>
        </row>
        <row r="70">
          <cell r="D70">
            <v>67000</v>
          </cell>
          <cell r="E70">
            <v>-5000</v>
          </cell>
          <cell r="F70">
            <v>62000</v>
          </cell>
          <cell r="G70">
            <v>37854</v>
          </cell>
        </row>
        <row r="71">
          <cell r="D71">
            <v>5000</v>
          </cell>
          <cell r="E71">
            <v>1300</v>
          </cell>
          <cell r="F71">
            <v>6300</v>
          </cell>
          <cell r="G71">
            <v>6292</v>
          </cell>
        </row>
        <row r="72">
          <cell r="D72">
            <v>8000</v>
          </cell>
          <cell r="E72">
            <v>5340</v>
          </cell>
          <cell r="F72">
            <v>13340</v>
          </cell>
          <cell r="G72">
            <v>12698.58</v>
          </cell>
        </row>
        <row r="77">
          <cell r="D77">
            <v>25000</v>
          </cell>
          <cell r="F77">
            <v>25000</v>
          </cell>
          <cell r="G77">
            <v>0</v>
          </cell>
        </row>
        <row r="90">
          <cell r="D90">
            <v>60000</v>
          </cell>
          <cell r="E90">
            <v>-10000</v>
          </cell>
          <cell r="F90">
            <v>50000</v>
          </cell>
          <cell r="G90">
            <v>49653</v>
          </cell>
        </row>
        <row r="92">
          <cell r="D92">
            <v>20000</v>
          </cell>
          <cell r="E92">
            <v>-13000</v>
          </cell>
          <cell r="F92">
            <v>7000</v>
          </cell>
          <cell r="G92">
            <v>6216</v>
          </cell>
        </row>
        <row r="93">
          <cell r="D93">
            <v>30000</v>
          </cell>
          <cell r="F93">
            <v>30000</v>
          </cell>
        </row>
        <row r="94">
          <cell r="D94">
            <v>200000</v>
          </cell>
          <cell r="E94">
            <v>-12000</v>
          </cell>
          <cell r="F94">
            <v>188000</v>
          </cell>
          <cell r="G94">
            <v>137798.1</v>
          </cell>
        </row>
        <row r="97">
          <cell r="D97">
            <v>2000</v>
          </cell>
          <cell r="F97">
            <v>2000</v>
          </cell>
          <cell r="G97">
            <v>899.19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DM"/>
      <sheetName val="město"/>
      <sheetName val="DDM městu"/>
      <sheetName val="kraj"/>
      <sheetName val="Hospodářský výsledek"/>
    </sheetNames>
    <sheetDataSet>
      <sheetData sheetId="0">
        <row r="6">
          <cell r="D6">
            <v>420000</v>
          </cell>
          <cell r="G6">
            <v>400280</v>
          </cell>
        </row>
        <row r="7">
          <cell r="D7">
            <v>500000</v>
          </cell>
          <cell r="F7">
            <v>500000</v>
          </cell>
          <cell r="G7">
            <v>591880</v>
          </cell>
        </row>
        <row r="8">
          <cell r="G8">
            <v>264366</v>
          </cell>
        </row>
        <row r="10">
          <cell r="D10">
            <v>3000</v>
          </cell>
          <cell r="F10">
            <v>3000</v>
          </cell>
          <cell r="G10">
            <v>1457.93</v>
          </cell>
        </row>
        <row r="12">
          <cell r="D12">
            <v>100000</v>
          </cell>
          <cell r="E12">
            <v>336266</v>
          </cell>
          <cell r="F12">
            <v>436266</v>
          </cell>
          <cell r="G12">
            <v>436266</v>
          </cell>
        </row>
        <row r="14">
          <cell r="D14">
            <v>220000</v>
          </cell>
          <cell r="F14">
            <v>220000</v>
          </cell>
          <cell r="G14">
            <v>220000</v>
          </cell>
        </row>
        <row r="25">
          <cell r="D25">
            <v>65000</v>
          </cell>
          <cell r="F25">
            <v>65000</v>
          </cell>
          <cell r="G25">
            <v>52854</v>
          </cell>
        </row>
        <row r="26">
          <cell r="D26">
            <v>100000</v>
          </cell>
          <cell r="E26">
            <v>336266</v>
          </cell>
          <cell r="F26">
            <v>436266</v>
          </cell>
          <cell r="G26">
            <v>436266</v>
          </cell>
        </row>
        <row r="27">
          <cell r="F27">
            <v>0</v>
          </cell>
        </row>
        <row r="28">
          <cell r="D28">
            <v>50000</v>
          </cell>
          <cell r="F28">
            <v>50000</v>
          </cell>
          <cell r="G28">
            <v>50000</v>
          </cell>
        </row>
        <row r="29">
          <cell r="F29">
            <v>0</v>
          </cell>
        </row>
        <row r="30">
          <cell r="F30">
            <v>0</v>
          </cell>
        </row>
        <row r="31">
          <cell r="D31">
            <v>5000</v>
          </cell>
          <cell r="F31">
            <v>5000</v>
          </cell>
          <cell r="G31">
            <v>3183</v>
          </cell>
        </row>
        <row r="32">
          <cell r="F32">
            <v>0</v>
          </cell>
        </row>
        <row r="33">
          <cell r="G33">
            <v>9329</v>
          </cell>
        </row>
        <row r="34">
          <cell r="D34">
            <v>90000</v>
          </cell>
          <cell r="E34">
            <v>-30000</v>
          </cell>
          <cell r="F34">
            <v>60000</v>
          </cell>
          <cell r="G34">
            <v>53208</v>
          </cell>
        </row>
        <row r="38">
          <cell r="D38">
            <v>40000</v>
          </cell>
          <cell r="F38">
            <v>40000</v>
          </cell>
          <cell r="G38">
            <v>5692</v>
          </cell>
        </row>
        <row r="40">
          <cell r="D40">
            <v>9000</v>
          </cell>
          <cell r="E40">
            <v>-7000</v>
          </cell>
          <cell r="F40">
            <v>2000</v>
          </cell>
          <cell r="G40">
            <v>1580</v>
          </cell>
        </row>
        <row r="43">
          <cell r="D43">
            <v>27000</v>
          </cell>
          <cell r="E43">
            <v>21000</v>
          </cell>
          <cell r="F43">
            <v>48000</v>
          </cell>
          <cell r="G43">
            <v>47293.8</v>
          </cell>
        </row>
        <row r="45">
          <cell r="F45">
            <v>0</v>
          </cell>
        </row>
        <row r="46">
          <cell r="D46">
            <v>5000</v>
          </cell>
          <cell r="E46">
            <v>-1370</v>
          </cell>
          <cell r="F46">
            <v>3630</v>
          </cell>
          <cell r="G46">
            <v>3630</v>
          </cell>
        </row>
        <row r="47">
          <cell r="D47">
            <v>5000</v>
          </cell>
          <cell r="E47">
            <v>-1402</v>
          </cell>
          <cell r="F47">
            <v>3598</v>
          </cell>
          <cell r="G47">
            <v>3586.44</v>
          </cell>
        </row>
        <row r="48">
          <cell r="D48">
            <v>3000</v>
          </cell>
          <cell r="E48">
            <v>-2728</v>
          </cell>
          <cell r="F48">
            <v>272</v>
          </cell>
          <cell r="G48">
            <v>272</v>
          </cell>
        </row>
        <row r="49">
          <cell r="F49">
            <v>0</v>
          </cell>
        </row>
        <row r="50">
          <cell r="D50">
            <v>10000</v>
          </cell>
          <cell r="E50">
            <v>3500</v>
          </cell>
          <cell r="F50">
            <v>13500</v>
          </cell>
          <cell r="G50">
            <v>13185.66</v>
          </cell>
        </row>
        <row r="51">
          <cell r="F51">
            <v>0</v>
          </cell>
        </row>
        <row r="52">
          <cell r="D52">
            <v>170000</v>
          </cell>
          <cell r="E52">
            <v>29000</v>
          </cell>
          <cell r="F52">
            <v>199000</v>
          </cell>
          <cell r="G52">
            <v>198920</v>
          </cell>
        </row>
        <row r="54">
          <cell r="F54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D58">
            <v>3000</v>
          </cell>
          <cell r="E58">
            <v>2000</v>
          </cell>
          <cell r="F58">
            <v>5000</v>
          </cell>
          <cell r="G58">
            <v>4456</v>
          </cell>
        </row>
        <row r="59">
          <cell r="D59">
            <v>330000</v>
          </cell>
          <cell r="E59">
            <v>22000</v>
          </cell>
          <cell r="F59">
            <v>352000</v>
          </cell>
          <cell r="G59">
            <v>351905</v>
          </cell>
        </row>
        <row r="67">
          <cell r="D67">
            <v>300000</v>
          </cell>
          <cell r="E67">
            <v>-31000</v>
          </cell>
          <cell r="F67">
            <v>269000</v>
          </cell>
          <cell r="G67">
            <v>215839</v>
          </cell>
        </row>
        <row r="77">
          <cell r="D77">
            <v>30000</v>
          </cell>
          <cell r="E77">
            <v>-4000</v>
          </cell>
          <cell r="F77">
            <v>26000</v>
          </cell>
          <cell r="G77">
            <v>25677</v>
          </cell>
        </row>
        <row r="81">
          <cell r="D81">
            <v>1000</v>
          </cell>
          <cell r="F81">
            <v>1000</v>
          </cell>
          <cell r="G81">
            <v>276.98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174"/>
  <sheetViews>
    <sheetView showGridLines="0" topLeftCell="A46" workbookViewId="0">
      <selection activeCell="H27" sqref="H27"/>
    </sheetView>
  </sheetViews>
  <sheetFormatPr defaultRowHeight="12.75"/>
  <cols>
    <col min="1" max="1" width="8.85546875" style="66" customWidth="1"/>
    <col min="2" max="2" width="31.42578125" style="66" customWidth="1"/>
    <col min="3" max="6" width="18.5703125" style="88" customWidth="1"/>
    <col min="7" max="7" width="17.5703125" style="88" customWidth="1"/>
    <col min="8" max="8" width="10.140625" style="88" customWidth="1"/>
    <col min="9" max="9" width="16.85546875" style="66" customWidth="1"/>
    <col min="10" max="16384" width="9.140625" style="66"/>
  </cols>
  <sheetData>
    <row r="1" spans="1:8" s="1" customFormat="1" ht="22.7" customHeight="1">
      <c r="B1" s="195" t="s">
        <v>0</v>
      </c>
      <c r="C1" s="195"/>
      <c r="D1" s="195"/>
      <c r="E1" s="195"/>
      <c r="F1" s="195"/>
      <c r="G1" s="195"/>
      <c r="H1" s="195"/>
    </row>
    <row r="2" spans="1:8" s="1" customFormat="1" ht="3.75" customHeight="1" thickBot="1">
      <c r="B2" s="2"/>
      <c r="C2" s="3"/>
      <c r="D2" s="3"/>
      <c r="E2" s="3"/>
      <c r="F2" s="3"/>
      <c r="G2" s="3"/>
      <c r="H2" s="3"/>
    </row>
    <row r="3" spans="1:8" s="4" customFormat="1" ht="16.5" thickBot="1">
      <c r="B3" s="181" t="s">
        <v>1</v>
      </c>
      <c r="C3" s="184" t="s">
        <v>2</v>
      </c>
      <c r="D3" s="185"/>
      <c r="E3" s="185"/>
      <c r="F3" s="185"/>
      <c r="G3" s="185"/>
      <c r="H3" s="186"/>
    </row>
    <row r="4" spans="1:8" s="5" customFormat="1">
      <c r="B4" s="196"/>
      <c r="C4" s="198" t="s">
        <v>3</v>
      </c>
      <c r="D4" s="200" t="s">
        <v>4</v>
      </c>
      <c r="E4" s="202" t="s">
        <v>5</v>
      </c>
      <c r="F4" s="202" t="s">
        <v>6</v>
      </c>
      <c r="G4" s="202" t="s">
        <v>7</v>
      </c>
      <c r="H4" s="205" t="s">
        <v>8</v>
      </c>
    </row>
    <row r="5" spans="1:8" s="5" customFormat="1" ht="13.5" thickBot="1">
      <c r="B5" s="197"/>
      <c r="C5" s="199"/>
      <c r="D5" s="201"/>
      <c r="E5" s="203"/>
      <c r="F5" s="203"/>
      <c r="G5" s="204"/>
      <c r="H5" s="206"/>
    </row>
    <row r="6" spans="1:8" s="6" customFormat="1" ht="13.5" thickTop="1">
      <c r="B6" s="7" t="s">
        <v>9</v>
      </c>
      <c r="C6" s="8">
        <f>SUM(C7:C20)</f>
        <v>3687000</v>
      </c>
      <c r="D6" s="9">
        <f>SUM(D7:D20)</f>
        <v>200452.99</v>
      </c>
      <c r="E6" s="9">
        <f>SUM(E7:E20)</f>
        <v>3887452.99</v>
      </c>
      <c r="F6" s="10">
        <f>SUM(F7:F20)</f>
        <v>3838239.0700000003</v>
      </c>
      <c r="G6" s="11">
        <f>E6-F6</f>
        <v>49213.919999999925</v>
      </c>
      <c r="H6" s="12">
        <f t="shared" ref="H6:H18" si="0">IF(E6&gt;0,F6/E6," ")</f>
        <v>0.98734031765101815</v>
      </c>
    </row>
    <row r="7" spans="1:8" s="13" customFormat="1">
      <c r="B7" s="14" t="s">
        <v>10</v>
      </c>
      <c r="C7" s="15">
        <v>2852000</v>
      </c>
      <c r="D7" s="15"/>
      <c r="E7" s="15">
        <f t="shared" ref="E7:E17" si="1">C7+D7</f>
        <v>2852000</v>
      </c>
      <c r="F7" s="16">
        <v>2852000</v>
      </c>
      <c r="G7" s="17">
        <f t="shared" ref="G7:G19" si="2">E7-F7</f>
        <v>0</v>
      </c>
      <c r="H7" s="18">
        <f t="shared" si="0"/>
        <v>1</v>
      </c>
    </row>
    <row r="8" spans="1:8" s="13" customFormat="1">
      <c r="B8" s="14"/>
      <c r="C8" s="15"/>
      <c r="D8" s="19"/>
      <c r="E8" s="15">
        <f t="shared" si="1"/>
        <v>0</v>
      </c>
      <c r="F8" s="16"/>
      <c r="G8" s="17">
        <f t="shared" si="2"/>
        <v>0</v>
      </c>
      <c r="H8" s="18" t="str">
        <f t="shared" si="0"/>
        <v xml:space="preserve"> </v>
      </c>
    </row>
    <row r="9" spans="1:8" s="13" customFormat="1">
      <c r="B9" s="14" t="s">
        <v>11</v>
      </c>
      <c r="C9" s="19">
        <v>150000</v>
      </c>
      <c r="D9" s="15"/>
      <c r="E9" s="15">
        <f t="shared" si="1"/>
        <v>150000</v>
      </c>
      <c r="F9" s="16">
        <v>146300</v>
      </c>
      <c r="G9" s="17">
        <f t="shared" si="2"/>
        <v>3700</v>
      </c>
      <c r="H9" s="18">
        <f t="shared" si="0"/>
        <v>0.97533333333333339</v>
      </c>
    </row>
    <row r="10" spans="1:8" s="13" customFormat="1">
      <c r="B10" s="14" t="s">
        <v>12</v>
      </c>
      <c r="C10" s="19">
        <v>250000</v>
      </c>
      <c r="D10" s="20">
        <v>54536.99</v>
      </c>
      <c r="E10" s="15">
        <f t="shared" si="1"/>
        <v>304536.99</v>
      </c>
      <c r="F10" s="16">
        <v>304536.99</v>
      </c>
      <c r="G10" s="17">
        <f t="shared" si="2"/>
        <v>0</v>
      </c>
      <c r="H10" s="18">
        <f t="shared" si="0"/>
        <v>1</v>
      </c>
    </row>
    <row r="11" spans="1:8" s="13" customFormat="1">
      <c r="B11" s="14" t="s">
        <v>13</v>
      </c>
      <c r="C11" s="19">
        <v>15000</v>
      </c>
      <c r="D11" s="21"/>
      <c r="E11" s="15">
        <f t="shared" si="1"/>
        <v>15000</v>
      </c>
      <c r="F11" s="22">
        <v>10350.08</v>
      </c>
      <c r="G11" s="17">
        <f t="shared" si="2"/>
        <v>4649.92</v>
      </c>
      <c r="H11" s="18">
        <f t="shared" si="0"/>
        <v>0.69000533333333336</v>
      </c>
    </row>
    <row r="12" spans="1:8" s="13" customFormat="1">
      <c r="B12" s="14" t="s">
        <v>14</v>
      </c>
      <c r="C12" s="23">
        <v>200000</v>
      </c>
      <c r="D12" s="23"/>
      <c r="E12" s="15">
        <f t="shared" si="1"/>
        <v>200000</v>
      </c>
      <c r="F12" s="24">
        <v>173434</v>
      </c>
      <c r="G12" s="17">
        <f>E12-F12</f>
        <v>26566</v>
      </c>
      <c r="H12" s="18">
        <f>IF(E12&gt;0,F12/E12," ")</f>
        <v>0.86717</v>
      </c>
    </row>
    <row r="13" spans="1:8" s="27" customFormat="1">
      <c r="A13" s="25"/>
      <c r="B13" s="14" t="s">
        <v>15</v>
      </c>
      <c r="C13" s="15">
        <v>200000</v>
      </c>
      <c r="D13" s="26"/>
      <c r="E13" s="15">
        <f t="shared" si="1"/>
        <v>200000</v>
      </c>
      <c r="F13" s="22">
        <v>200000</v>
      </c>
      <c r="G13" s="17">
        <f t="shared" si="2"/>
        <v>0</v>
      </c>
      <c r="H13" s="18">
        <f t="shared" si="0"/>
        <v>1</v>
      </c>
    </row>
    <row r="14" spans="1:8" s="27" customFormat="1">
      <c r="A14" s="25"/>
      <c r="B14" s="14" t="s">
        <v>16</v>
      </c>
      <c r="C14" s="15"/>
      <c r="D14" s="26">
        <v>10000</v>
      </c>
      <c r="E14" s="15">
        <f t="shared" si="1"/>
        <v>10000</v>
      </c>
      <c r="F14" s="24">
        <v>10000</v>
      </c>
      <c r="G14" s="17">
        <f t="shared" si="2"/>
        <v>0</v>
      </c>
      <c r="H14" s="18">
        <f t="shared" si="0"/>
        <v>1</v>
      </c>
    </row>
    <row r="15" spans="1:8" s="27" customFormat="1">
      <c r="A15" s="25"/>
      <c r="B15" s="14" t="s">
        <v>17</v>
      </c>
      <c r="C15" s="15"/>
      <c r="D15" s="26">
        <v>35916</v>
      </c>
      <c r="E15" s="15">
        <f t="shared" si="1"/>
        <v>35916</v>
      </c>
      <c r="F15" s="24">
        <v>32255</v>
      </c>
      <c r="G15" s="17">
        <f t="shared" si="2"/>
        <v>3661</v>
      </c>
      <c r="H15" s="18">
        <f t="shared" si="0"/>
        <v>0.89806771355384785</v>
      </c>
    </row>
    <row r="16" spans="1:8" s="27" customFormat="1">
      <c r="A16" s="28"/>
      <c r="B16" s="14" t="s">
        <v>18</v>
      </c>
      <c r="C16" s="23"/>
      <c r="D16" s="22">
        <v>6000</v>
      </c>
      <c r="E16" s="15">
        <f t="shared" si="1"/>
        <v>6000</v>
      </c>
      <c r="F16" s="24">
        <v>2000</v>
      </c>
      <c r="G16" s="17">
        <f t="shared" si="2"/>
        <v>4000</v>
      </c>
      <c r="H16" s="18">
        <f t="shared" si="0"/>
        <v>0.33333333333333331</v>
      </c>
    </row>
    <row r="17" spans="1:8" s="27" customFormat="1">
      <c r="A17" s="28"/>
      <c r="B17" s="29" t="s">
        <v>19</v>
      </c>
      <c r="C17" s="23"/>
      <c r="D17" s="22">
        <v>10000</v>
      </c>
      <c r="E17" s="15">
        <f t="shared" si="1"/>
        <v>10000</v>
      </c>
      <c r="F17" s="30">
        <v>1178</v>
      </c>
      <c r="G17" s="17">
        <f t="shared" si="2"/>
        <v>8822</v>
      </c>
      <c r="H17" s="18">
        <f t="shared" si="0"/>
        <v>0.1178</v>
      </c>
    </row>
    <row r="18" spans="1:8" s="27" customFormat="1">
      <c r="B18" s="31" t="s">
        <v>20</v>
      </c>
      <c r="C18" s="23">
        <v>20000</v>
      </c>
      <c r="D18" s="23">
        <v>14000</v>
      </c>
      <c r="E18" s="15">
        <f>C18+D18</f>
        <v>34000</v>
      </c>
      <c r="F18" s="30">
        <v>75936</v>
      </c>
      <c r="G18" s="17">
        <f t="shared" si="2"/>
        <v>-41936</v>
      </c>
      <c r="H18" s="18">
        <f t="shared" si="0"/>
        <v>2.2334117647058824</v>
      </c>
    </row>
    <row r="19" spans="1:8" s="27" customFormat="1">
      <c r="B19" s="31" t="s">
        <v>21</v>
      </c>
      <c r="C19" s="23"/>
      <c r="D19" s="23">
        <v>70000</v>
      </c>
      <c r="E19" s="15">
        <f>C19+D19</f>
        <v>70000</v>
      </c>
      <c r="F19" s="22">
        <v>30249</v>
      </c>
      <c r="G19" s="17">
        <f t="shared" si="2"/>
        <v>39751</v>
      </c>
      <c r="H19" s="18">
        <f>IF(E19&gt;0,F19/E19," ")</f>
        <v>0.43212857142857142</v>
      </c>
    </row>
    <row r="20" spans="1:8" s="27" customFormat="1" ht="12.2" customHeight="1">
      <c r="B20" s="31"/>
      <c r="C20" s="23"/>
      <c r="D20" s="23"/>
      <c r="E20" s="15"/>
      <c r="F20" s="30"/>
      <c r="G20" s="17"/>
      <c r="H20" s="18" t="str">
        <f>IF(E20&gt;0,F20/E20," ")</f>
        <v xml:space="preserve"> </v>
      </c>
    </row>
    <row r="21" spans="1:8" s="27" customFormat="1" ht="8.85" hidden="1" customHeight="1">
      <c r="B21" s="32"/>
      <c r="C21" s="33"/>
      <c r="D21" s="33"/>
      <c r="E21" s="34"/>
      <c r="F21" s="35"/>
      <c r="G21" s="17"/>
      <c r="H21" s="18"/>
    </row>
    <row r="22" spans="1:8" s="27" customFormat="1" ht="12.75" customHeight="1">
      <c r="B22" s="7" t="s">
        <v>22</v>
      </c>
      <c r="C22" s="8">
        <f>SUM(C23:C26)</f>
        <v>350000</v>
      </c>
      <c r="D22" s="10"/>
      <c r="E22" s="8">
        <f>SUM(E23:E26)</f>
        <v>350000</v>
      </c>
      <c r="F22" s="10">
        <f>SUM(F23:F26)</f>
        <v>348793.76</v>
      </c>
      <c r="G22" s="10">
        <f t="shared" ref="G22:G31" si="3">E22-F22</f>
        <v>1206.2399999999907</v>
      </c>
      <c r="H22" s="36">
        <f t="shared" ref="H22:H31" si="4">IF(E22&gt;0,F22/E22," ")</f>
        <v>0.99655360000000004</v>
      </c>
    </row>
    <row r="23" spans="1:8" s="37" customFormat="1" ht="12.75" customHeight="1">
      <c r="B23" s="38" t="s">
        <v>23</v>
      </c>
      <c r="C23" s="39">
        <v>200000</v>
      </c>
      <c r="D23" s="39"/>
      <c r="E23" s="39">
        <f>C23+D23</f>
        <v>200000</v>
      </c>
      <c r="F23" s="40">
        <v>200000</v>
      </c>
      <c r="G23" s="41">
        <f t="shared" si="3"/>
        <v>0</v>
      </c>
      <c r="H23" s="18">
        <f>IF(E23&gt;0,F23/E23," ")</f>
        <v>1</v>
      </c>
    </row>
    <row r="24" spans="1:8" s="27" customFormat="1" ht="12.75" customHeight="1">
      <c r="B24" s="42" t="s">
        <v>24</v>
      </c>
      <c r="C24" s="43">
        <v>150000</v>
      </c>
      <c r="D24" s="44"/>
      <c r="E24" s="43">
        <f>SUM(C24+D24)</f>
        <v>150000</v>
      </c>
      <c r="F24" s="40">
        <v>148793.76</v>
      </c>
      <c r="G24" s="41">
        <f t="shared" si="3"/>
        <v>1206.2399999999907</v>
      </c>
      <c r="H24" s="18">
        <f>IF(E24&gt;0,F24/E24," ")</f>
        <v>0.99195840000000002</v>
      </c>
    </row>
    <row r="25" spans="1:8" s="27" customFormat="1" ht="12.75" customHeight="1">
      <c r="B25" s="29"/>
      <c r="C25" s="44"/>
      <c r="D25" s="44"/>
      <c r="E25" s="44"/>
      <c r="F25" s="30"/>
      <c r="G25" s="41"/>
      <c r="H25" s="18"/>
    </row>
    <row r="26" spans="1:8" s="27" customFormat="1" ht="12.75" customHeight="1">
      <c r="B26" s="14"/>
      <c r="C26" s="15"/>
      <c r="D26" s="45"/>
      <c r="E26" s="15"/>
      <c r="F26" s="16"/>
      <c r="G26" s="41"/>
      <c r="H26" s="18"/>
    </row>
    <row r="27" spans="1:8" s="46" customFormat="1">
      <c r="B27" s="47" t="s">
        <v>25</v>
      </c>
      <c r="C27" s="8">
        <f>SUM(C28:C31)</f>
        <v>5584000</v>
      </c>
      <c r="D27" s="8"/>
      <c r="E27" s="8">
        <f>SUM(E28:E31)</f>
        <v>5584000</v>
      </c>
      <c r="F27" s="10">
        <f>SUM(F28:F31)</f>
        <v>5773867</v>
      </c>
      <c r="G27" s="11">
        <f t="shared" si="3"/>
        <v>-189867</v>
      </c>
      <c r="H27" s="48">
        <f>IF(E27&gt;0,F27/E27," ")</f>
        <v>1.0340019699140401</v>
      </c>
    </row>
    <row r="28" spans="1:8" s="13" customFormat="1">
      <c r="B28" s="49" t="s">
        <v>10</v>
      </c>
      <c r="C28" s="15">
        <v>994000</v>
      </c>
      <c r="D28" s="15"/>
      <c r="E28" s="15">
        <f>C28+D28</f>
        <v>994000</v>
      </c>
      <c r="F28" s="16">
        <v>994000</v>
      </c>
      <c r="G28" s="17">
        <f t="shared" si="3"/>
        <v>0</v>
      </c>
      <c r="H28" s="18">
        <f t="shared" si="4"/>
        <v>1</v>
      </c>
    </row>
    <row r="29" spans="1:8" s="13" customFormat="1">
      <c r="B29" s="49" t="s">
        <v>26</v>
      </c>
      <c r="C29" s="15">
        <v>165000</v>
      </c>
      <c r="D29" s="50"/>
      <c r="E29" s="15">
        <f>C29+D29</f>
        <v>165000</v>
      </c>
      <c r="F29" s="16">
        <v>165000</v>
      </c>
      <c r="G29" s="17">
        <f t="shared" si="3"/>
        <v>0</v>
      </c>
      <c r="H29" s="18">
        <f t="shared" si="4"/>
        <v>1</v>
      </c>
    </row>
    <row r="30" spans="1:8" s="13" customFormat="1">
      <c r="B30" s="14" t="s">
        <v>27</v>
      </c>
      <c r="C30" s="15">
        <v>4335000</v>
      </c>
      <c r="D30" s="51"/>
      <c r="E30" s="15">
        <f>C30+D30</f>
        <v>4335000</v>
      </c>
      <c r="F30" s="16">
        <v>4528782</v>
      </c>
      <c r="G30" s="17">
        <f t="shared" si="3"/>
        <v>-193782</v>
      </c>
      <c r="H30" s="18">
        <f t="shared" si="4"/>
        <v>1.0447017301038062</v>
      </c>
    </row>
    <row r="31" spans="1:8" s="13" customFormat="1" ht="13.5" thickBot="1">
      <c r="B31" s="52" t="s">
        <v>28</v>
      </c>
      <c r="C31" s="53">
        <f>[1]škola!E74</f>
        <v>90000</v>
      </c>
      <c r="D31" s="54"/>
      <c r="E31" s="53">
        <f>C31+D31</f>
        <v>90000</v>
      </c>
      <c r="F31" s="55">
        <v>86085</v>
      </c>
      <c r="G31" s="56">
        <f t="shared" si="3"/>
        <v>3915</v>
      </c>
      <c r="H31" s="57">
        <f t="shared" si="4"/>
        <v>0.95650000000000002</v>
      </c>
    </row>
    <row r="32" spans="1:8" s="58" customFormat="1" ht="15.75" thickBot="1">
      <c r="B32" s="59" t="s">
        <v>29</v>
      </c>
      <c r="C32" s="60">
        <f>C6+C22+C27</f>
        <v>9621000</v>
      </c>
      <c r="D32" s="60">
        <f>D6+D22+D27</f>
        <v>200452.99</v>
      </c>
      <c r="E32" s="60">
        <f>E6+E22+E27</f>
        <v>9821452.9900000002</v>
      </c>
      <c r="F32" s="60">
        <f>F6+F22+F27</f>
        <v>9960899.8300000001</v>
      </c>
      <c r="G32" s="60">
        <f>G6+G22+G27</f>
        <v>-139446.84000000008</v>
      </c>
      <c r="H32" s="61">
        <f>F32/E32</f>
        <v>1.0141981884087805</v>
      </c>
    </row>
    <row r="33" spans="2:9" s="65" customFormat="1" ht="5.25" customHeight="1" thickBot="1">
      <c r="B33" s="62"/>
      <c r="C33" s="63"/>
      <c r="D33" s="63"/>
      <c r="E33" s="63"/>
      <c r="F33" s="63"/>
      <c r="G33" s="63"/>
      <c r="H33" s="64"/>
    </row>
    <row r="34" spans="2:9" ht="16.5" thickBot="1">
      <c r="B34" s="181" t="s">
        <v>30</v>
      </c>
      <c r="C34" s="184" t="s">
        <v>2</v>
      </c>
      <c r="D34" s="185"/>
      <c r="E34" s="185"/>
      <c r="F34" s="185"/>
      <c r="G34" s="185"/>
      <c r="H34" s="186"/>
    </row>
    <row r="35" spans="2:9">
      <c r="B35" s="182"/>
      <c r="C35" s="187" t="s">
        <v>3</v>
      </c>
      <c r="D35" s="189" t="s">
        <v>4</v>
      </c>
      <c r="E35" s="191" t="s">
        <v>5</v>
      </c>
      <c r="F35" s="191" t="s">
        <v>6</v>
      </c>
      <c r="G35" s="67" t="s">
        <v>7</v>
      </c>
      <c r="H35" s="193" t="s">
        <v>8</v>
      </c>
    </row>
    <row r="36" spans="2:9" ht="13.5" thickBot="1">
      <c r="B36" s="183"/>
      <c r="C36" s="188"/>
      <c r="D36" s="190"/>
      <c r="E36" s="192"/>
      <c r="F36" s="192"/>
      <c r="G36" s="68"/>
      <c r="H36" s="194"/>
    </row>
    <row r="37" spans="2:9" s="6" customFormat="1" ht="13.5" thickTop="1">
      <c r="B37" s="69" t="s">
        <v>9</v>
      </c>
      <c r="C37" s="8">
        <f>SUM(C38:C59)</f>
        <v>3687000</v>
      </c>
      <c r="D37" s="9">
        <f>SUM(D38:D59)</f>
        <v>186452.99</v>
      </c>
      <c r="E37" s="9">
        <f>SUM(E38:E59)</f>
        <v>3873452.99</v>
      </c>
      <c r="F37" s="10">
        <f>SUM(F38:F59)</f>
        <v>3577352.04</v>
      </c>
      <c r="G37" s="11">
        <f t="shared" ref="G37:G57" si="5">E37-F37</f>
        <v>296100.95000000019</v>
      </c>
      <c r="H37" s="70">
        <f t="shared" ref="H37:H57" si="6">IF(E37&gt;0,F37/E37," ")</f>
        <v>0.92355633313107532</v>
      </c>
      <c r="I37" s="71"/>
    </row>
    <row r="38" spans="2:9" s="13" customFormat="1">
      <c r="B38" s="31" t="s">
        <v>31</v>
      </c>
      <c r="C38" s="15">
        <v>450000</v>
      </c>
      <c r="D38" s="15"/>
      <c r="E38" s="15">
        <f>C38+D38</f>
        <v>450000</v>
      </c>
      <c r="F38" s="50">
        <v>449539.57</v>
      </c>
      <c r="G38" s="17">
        <f t="shared" si="5"/>
        <v>460.42999999999302</v>
      </c>
      <c r="H38" s="72">
        <f t="shared" si="6"/>
        <v>0.99897682222222228</v>
      </c>
      <c r="I38" s="25"/>
    </row>
    <row r="39" spans="2:9" s="13" customFormat="1">
      <c r="B39" s="31" t="s">
        <v>32</v>
      </c>
      <c r="C39" s="15">
        <v>300000</v>
      </c>
      <c r="D39" s="15"/>
      <c r="E39" s="15">
        <f>C39+D39</f>
        <v>300000</v>
      </c>
      <c r="F39" s="50">
        <v>294093.38</v>
      </c>
      <c r="G39" s="17">
        <f t="shared" si="5"/>
        <v>5906.6199999999953</v>
      </c>
      <c r="H39" s="72">
        <f t="shared" si="6"/>
        <v>0.98031126666666668</v>
      </c>
    </row>
    <row r="40" spans="2:9" s="13" customFormat="1">
      <c r="B40" s="31" t="s">
        <v>33</v>
      </c>
      <c r="C40" s="15">
        <v>330000</v>
      </c>
      <c r="D40" s="15"/>
      <c r="E40" s="15">
        <f>C40+D40</f>
        <v>330000</v>
      </c>
      <c r="F40" s="50">
        <v>313380.2</v>
      </c>
      <c r="G40" s="17">
        <f t="shared" si="5"/>
        <v>16619.799999999988</v>
      </c>
      <c r="H40" s="72">
        <f t="shared" si="6"/>
        <v>0.94963696969696976</v>
      </c>
    </row>
    <row r="41" spans="2:9" s="13" customFormat="1">
      <c r="B41" s="31" t="s">
        <v>34</v>
      </c>
      <c r="C41" s="15">
        <v>400000</v>
      </c>
      <c r="D41" s="15"/>
      <c r="E41" s="15">
        <f>C41+D41</f>
        <v>400000</v>
      </c>
      <c r="F41" s="50">
        <v>329457</v>
      </c>
      <c r="G41" s="17">
        <f t="shared" si="5"/>
        <v>70543</v>
      </c>
      <c r="H41" s="72">
        <f t="shared" si="6"/>
        <v>0.82364250000000006</v>
      </c>
    </row>
    <row r="42" spans="2:9" s="13" customFormat="1">
      <c r="B42" s="31" t="s">
        <v>35</v>
      </c>
      <c r="C42" s="15">
        <v>50000</v>
      </c>
      <c r="D42" s="15"/>
      <c r="E42" s="15">
        <f t="shared" ref="E42:E48" si="7">C42+D42</f>
        <v>50000</v>
      </c>
      <c r="F42" s="50">
        <v>24654</v>
      </c>
      <c r="G42" s="17">
        <f t="shared" si="5"/>
        <v>25346</v>
      </c>
      <c r="H42" s="72">
        <f t="shared" si="6"/>
        <v>0.49308000000000002</v>
      </c>
    </row>
    <row r="43" spans="2:9" s="13" customFormat="1">
      <c r="B43" s="31" t="s">
        <v>36</v>
      </c>
      <c r="C43" s="15">
        <v>900000</v>
      </c>
      <c r="D43" s="15"/>
      <c r="E43" s="15">
        <f t="shared" si="7"/>
        <v>900000</v>
      </c>
      <c r="F43" s="50">
        <v>872174</v>
      </c>
      <c r="G43" s="17">
        <f t="shared" si="5"/>
        <v>27826</v>
      </c>
      <c r="H43" s="72">
        <f t="shared" si="6"/>
        <v>0.96908222222222218</v>
      </c>
    </row>
    <row r="44" spans="2:9" s="13" customFormat="1">
      <c r="B44" s="31" t="s">
        <v>37</v>
      </c>
      <c r="C44" s="15">
        <v>65000</v>
      </c>
      <c r="D44" s="15"/>
      <c r="E44" s="15">
        <f t="shared" si="7"/>
        <v>65000</v>
      </c>
      <c r="F44" s="50">
        <v>57598</v>
      </c>
      <c r="G44" s="17">
        <f t="shared" si="5"/>
        <v>7402</v>
      </c>
      <c r="H44" s="72">
        <f t="shared" si="6"/>
        <v>0.8861230769230769</v>
      </c>
    </row>
    <row r="45" spans="2:9" s="13" customFormat="1">
      <c r="B45" s="31" t="s">
        <v>38</v>
      </c>
      <c r="C45" s="15">
        <v>65000</v>
      </c>
      <c r="D45" s="15">
        <v>1000</v>
      </c>
      <c r="E45" s="15">
        <f t="shared" si="7"/>
        <v>66000</v>
      </c>
      <c r="F45" s="50">
        <v>65828.5</v>
      </c>
      <c r="G45" s="17">
        <f t="shared" si="5"/>
        <v>171.5</v>
      </c>
      <c r="H45" s="72">
        <f t="shared" si="6"/>
        <v>0.99740151515151521</v>
      </c>
    </row>
    <row r="46" spans="2:9" s="13" customFormat="1">
      <c r="B46" s="31" t="s">
        <v>39</v>
      </c>
      <c r="C46" s="15">
        <v>425000</v>
      </c>
      <c r="D46" s="15">
        <v>-1000</v>
      </c>
      <c r="E46" s="15">
        <f t="shared" si="7"/>
        <v>424000</v>
      </c>
      <c r="F46" s="26">
        <v>414043.81</v>
      </c>
      <c r="G46" s="17">
        <f t="shared" si="5"/>
        <v>9956.1900000000023</v>
      </c>
      <c r="H46" s="72">
        <f t="shared" si="6"/>
        <v>0.9765184198113207</v>
      </c>
    </row>
    <row r="47" spans="2:9" s="13" customFormat="1">
      <c r="B47" s="31" t="s">
        <v>40</v>
      </c>
      <c r="C47" s="15">
        <v>42000</v>
      </c>
      <c r="D47" s="15"/>
      <c r="E47" s="15">
        <f t="shared" si="7"/>
        <v>42000</v>
      </c>
      <c r="F47" s="50">
        <v>41304</v>
      </c>
      <c r="G47" s="17">
        <f t="shared" si="5"/>
        <v>696</v>
      </c>
      <c r="H47" s="72">
        <f t="shared" si="6"/>
        <v>0.98342857142857143</v>
      </c>
    </row>
    <row r="48" spans="2:9" s="13" customFormat="1">
      <c r="B48" s="31" t="s">
        <v>41</v>
      </c>
      <c r="C48" s="15"/>
      <c r="D48" s="15"/>
      <c r="E48" s="15">
        <f t="shared" si="7"/>
        <v>0</v>
      </c>
      <c r="F48" s="50"/>
      <c r="G48" s="17">
        <f t="shared" si="5"/>
        <v>0</v>
      </c>
      <c r="H48" s="72" t="str">
        <f t="shared" si="6"/>
        <v xml:space="preserve"> </v>
      </c>
    </row>
    <row r="49" spans="1:8" s="13" customFormat="1">
      <c r="B49" s="31" t="s">
        <v>42</v>
      </c>
      <c r="C49" s="15">
        <v>250000</v>
      </c>
      <c r="D49" s="20">
        <v>54536.99</v>
      </c>
      <c r="E49" s="15">
        <f>C49+D49</f>
        <v>304536.99</v>
      </c>
      <c r="F49" s="50">
        <v>256581.99</v>
      </c>
      <c r="G49" s="17">
        <f t="shared" si="5"/>
        <v>47955</v>
      </c>
      <c r="H49" s="72">
        <f t="shared" si="6"/>
        <v>0.84253144420978221</v>
      </c>
    </row>
    <row r="50" spans="1:8" s="13" customFormat="1">
      <c r="B50" s="32"/>
      <c r="C50" s="15"/>
      <c r="D50" s="26"/>
      <c r="E50" s="26">
        <f>C50+D50</f>
        <v>0</v>
      </c>
      <c r="F50" s="26"/>
      <c r="G50" s="17">
        <f t="shared" si="5"/>
        <v>0</v>
      </c>
      <c r="H50" s="72" t="str">
        <f t="shared" si="6"/>
        <v xml:space="preserve"> </v>
      </c>
    </row>
    <row r="51" spans="1:8" s="13" customFormat="1">
      <c r="A51" s="25"/>
      <c r="B51" s="73" t="s">
        <v>14</v>
      </c>
      <c r="C51" s="15">
        <v>200000</v>
      </c>
      <c r="D51" s="15"/>
      <c r="E51" s="15">
        <f>C51+D51</f>
        <v>200000</v>
      </c>
      <c r="F51" s="50">
        <v>173434</v>
      </c>
      <c r="G51" s="17">
        <f t="shared" si="5"/>
        <v>26566</v>
      </c>
      <c r="H51" s="72">
        <f t="shared" si="6"/>
        <v>0.86717</v>
      </c>
    </row>
    <row r="52" spans="1:8" s="13" customFormat="1">
      <c r="A52" s="25"/>
      <c r="B52" s="73" t="s">
        <v>43</v>
      </c>
      <c r="C52" s="15">
        <v>200000</v>
      </c>
      <c r="D52" s="50"/>
      <c r="E52" s="15">
        <f t="shared" ref="E52:E57" si="8">SUM(C52+D52)</f>
        <v>200000</v>
      </c>
      <c r="F52" s="50">
        <v>200000</v>
      </c>
      <c r="G52" s="17">
        <f t="shared" si="5"/>
        <v>0</v>
      </c>
      <c r="H52" s="72">
        <f t="shared" si="6"/>
        <v>1</v>
      </c>
    </row>
    <row r="53" spans="1:8" s="13" customFormat="1">
      <c r="A53" s="25"/>
      <c r="B53" s="73" t="s">
        <v>16</v>
      </c>
      <c r="C53" s="15"/>
      <c r="D53" s="50">
        <v>10000</v>
      </c>
      <c r="E53" s="15">
        <f t="shared" si="8"/>
        <v>10000</v>
      </c>
      <c r="F53" s="50">
        <v>10000</v>
      </c>
      <c r="G53" s="17">
        <f t="shared" si="5"/>
        <v>0</v>
      </c>
      <c r="H53" s="72">
        <f t="shared" si="6"/>
        <v>1</v>
      </c>
    </row>
    <row r="54" spans="1:8" s="13" customFormat="1">
      <c r="A54" s="25"/>
      <c r="B54" s="74" t="s">
        <v>17</v>
      </c>
      <c r="C54" s="15"/>
      <c r="D54" s="50">
        <v>35916</v>
      </c>
      <c r="E54" s="15">
        <f t="shared" si="8"/>
        <v>35916</v>
      </c>
      <c r="F54" s="50">
        <v>32255</v>
      </c>
      <c r="G54" s="17">
        <f t="shared" si="5"/>
        <v>3661</v>
      </c>
      <c r="H54" s="72">
        <f t="shared" si="6"/>
        <v>0.89806771355384785</v>
      </c>
    </row>
    <row r="55" spans="1:8" s="13" customFormat="1">
      <c r="B55" s="31" t="s">
        <v>18</v>
      </c>
      <c r="C55" s="15"/>
      <c r="D55" s="50">
        <v>6000</v>
      </c>
      <c r="E55" s="15">
        <f t="shared" si="8"/>
        <v>6000</v>
      </c>
      <c r="F55" s="50">
        <v>2000</v>
      </c>
      <c r="G55" s="17">
        <f t="shared" si="5"/>
        <v>4000</v>
      </c>
      <c r="H55" s="72">
        <f t="shared" si="6"/>
        <v>0.33333333333333331</v>
      </c>
    </row>
    <row r="56" spans="1:8" s="13" customFormat="1">
      <c r="B56" s="75" t="s">
        <v>19</v>
      </c>
      <c r="C56" s="15"/>
      <c r="D56" s="15">
        <v>10000</v>
      </c>
      <c r="E56" s="15">
        <f t="shared" si="8"/>
        <v>10000</v>
      </c>
      <c r="F56" s="50">
        <v>1178</v>
      </c>
      <c r="G56" s="17">
        <f t="shared" si="5"/>
        <v>8822</v>
      </c>
      <c r="H56" s="72">
        <f t="shared" si="6"/>
        <v>0.1178</v>
      </c>
    </row>
    <row r="57" spans="1:8" s="13" customFormat="1">
      <c r="B57" s="14" t="s">
        <v>44</v>
      </c>
      <c r="C57" s="15"/>
      <c r="D57" s="15">
        <v>70000</v>
      </c>
      <c r="E57" s="15">
        <f t="shared" si="8"/>
        <v>70000</v>
      </c>
      <c r="F57" s="24">
        <v>30249</v>
      </c>
      <c r="G57" s="17">
        <f t="shared" si="5"/>
        <v>39751</v>
      </c>
      <c r="H57" s="72">
        <f t="shared" si="6"/>
        <v>0.43212857142857142</v>
      </c>
    </row>
    <row r="58" spans="1:8" s="13" customFormat="1">
      <c r="B58" s="31" t="s">
        <v>45</v>
      </c>
      <c r="C58" s="15">
        <v>10000</v>
      </c>
      <c r="D58" s="15"/>
      <c r="E58" s="15">
        <f>C58+D58</f>
        <v>10000</v>
      </c>
      <c r="F58" s="50">
        <v>9581.59</v>
      </c>
      <c r="G58" s="17">
        <f>SUM(E58-F58)</f>
        <v>418.40999999999985</v>
      </c>
      <c r="H58" s="72">
        <f>IF(E58&gt;0,F58/E58," ")</f>
        <v>0.95815899999999998</v>
      </c>
    </row>
    <row r="59" spans="1:8" s="13" customFormat="1">
      <c r="B59" s="14"/>
      <c r="C59" s="15"/>
      <c r="D59" s="26"/>
      <c r="E59" s="26"/>
      <c r="F59" s="50"/>
      <c r="G59" s="41"/>
      <c r="H59" s="18"/>
    </row>
    <row r="60" spans="1:8" s="13" customFormat="1" ht="12.75" customHeight="1">
      <c r="B60" s="76" t="s">
        <v>46</v>
      </c>
      <c r="C60" s="77">
        <f>SUM(C61:C64)</f>
        <v>350000</v>
      </c>
      <c r="D60" s="78">
        <f>SUM(D61:D64)</f>
        <v>0</v>
      </c>
      <c r="E60" s="77">
        <f>SUM(E61:E64)</f>
        <v>350000</v>
      </c>
      <c r="F60" s="78">
        <f>SUM(F61:F64)</f>
        <v>348793.76</v>
      </c>
      <c r="G60" s="78">
        <f>E60-F60</f>
        <v>1206.2399999999907</v>
      </c>
      <c r="H60" s="70">
        <f>IF(E60&gt;0,F60/E60," ")</f>
        <v>0.99655360000000004</v>
      </c>
    </row>
    <row r="61" spans="1:8" s="13" customFormat="1" ht="12.75" customHeight="1">
      <c r="B61" s="14" t="s">
        <v>23</v>
      </c>
      <c r="C61" s="15">
        <v>200000</v>
      </c>
      <c r="D61" s="15"/>
      <c r="E61" s="15">
        <f>C61+D61</f>
        <v>200000</v>
      </c>
      <c r="F61" s="50">
        <v>200000</v>
      </c>
      <c r="G61" s="41">
        <f>E61-F61</f>
        <v>0</v>
      </c>
      <c r="H61" s="72">
        <f>IF(E61&gt;0,F61/E61," ")</f>
        <v>1</v>
      </c>
    </row>
    <row r="62" spans="1:8" s="13" customFormat="1" ht="12.75" customHeight="1">
      <c r="B62" s="49" t="s">
        <v>24</v>
      </c>
      <c r="C62" s="79">
        <v>150000</v>
      </c>
      <c r="D62" s="15"/>
      <c r="E62" s="79">
        <f>SUM(C62+D62)</f>
        <v>150000</v>
      </c>
      <c r="F62" s="50">
        <v>148793.76</v>
      </c>
      <c r="G62" s="80">
        <f>SUM(E62-F62)</f>
        <v>1206.2399999999907</v>
      </c>
      <c r="H62" s="72">
        <f>IF(E62&gt;0,F62/E62," ")</f>
        <v>0.99195840000000002</v>
      </c>
    </row>
    <row r="63" spans="1:8" s="13" customFormat="1" ht="12.75" customHeight="1">
      <c r="B63" s="14"/>
      <c r="C63" s="15"/>
      <c r="D63" s="15"/>
      <c r="E63" s="15"/>
      <c r="F63" s="26"/>
      <c r="G63" s="41"/>
      <c r="H63" s="72"/>
    </row>
    <row r="64" spans="1:8" s="13" customFormat="1" ht="12.75" customHeight="1">
      <c r="B64" s="14"/>
      <c r="C64" s="15"/>
      <c r="D64" s="50"/>
      <c r="E64" s="15"/>
      <c r="F64" s="26"/>
      <c r="G64" s="41"/>
      <c r="H64" s="72"/>
    </row>
    <row r="65" spans="2:8" s="13" customFormat="1">
      <c r="B65" s="69" t="s">
        <v>25</v>
      </c>
      <c r="C65" s="77">
        <f>SUM(C66:C78)</f>
        <v>5584000</v>
      </c>
      <c r="D65" s="81">
        <f>SUM(D66:D78)</f>
        <v>0</v>
      </c>
      <c r="E65" s="81">
        <f>SUM(E66:E78)</f>
        <v>5584000</v>
      </c>
      <c r="F65" s="78">
        <f>SUM(F66:F78)</f>
        <v>5559669.4400000004</v>
      </c>
      <c r="G65" s="11">
        <f t="shared" ref="G65:G77" si="9">E65-F65</f>
        <v>24330.55999999959</v>
      </c>
      <c r="H65" s="82">
        <f t="shared" ref="H65:H78" si="10">IF(E65&gt;0,F65/E65," ")</f>
        <v>0.99564280802292271</v>
      </c>
    </row>
    <row r="66" spans="2:8" s="13" customFormat="1">
      <c r="B66" s="31" t="s">
        <v>31</v>
      </c>
      <c r="C66" s="15">
        <v>100000</v>
      </c>
      <c r="D66" s="15">
        <v>50000</v>
      </c>
      <c r="E66" s="15">
        <f t="shared" ref="E66:E77" si="11">C66+D66</f>
        <v>150000</v>
      </c>
      <c r="F66" s="50">
        <v>136299.6</v>
      </c>
      <c r="G66" s="17">
        <f t="shared" si="9"/>
        <v>13700.399999999994</v>
      </c>
      <c r="H66" s="83">
        <f t="shared" si="10"/>
        <v>0.90866400000000003</v>
      </c>
    </row>
    <row r="67" spans="2:8" s="13" customFormat="1">
      <c r="B67" s="31" t="s">
        <v>47</v>
      </c>
      <c r="C67" s="15">
        <v>80000</v>
      </c>
      <c r="D67" s="15">
        <v>-50000</v>
      </c>
      <c r="E67" s="15">
        <f>C67+D67</f>
        <v>30000</v>
      </c>
      <c r="F67" s="50">
        <v>19154.22</v>
      </c>
      <c r="G67" s="17">
        <f t="shared" si="9"/>
        <v>10845.779999999999</v>
      </c>
      <c r="H67" s="83">
        <f t="shared" si="10"/>
        <v>0.63847399999999999</v>
      </c>
    </row>
    <row r="68" spans="2:8" s="13" customFormat="1">
      <c r="B68" s="31" t="s">
        <v>33</v>
      </c>
      <c r="C68" s="15">
        <v>150000</v>
      </c>
      <c r="D68" s="15"/>
      <c r="E68" s="15">
        <f t="shared" si="11"/>
        <v>150000</v>
      </c>
      <c r="F68" s="50">
        <v>145327.09</v>
      </c>
      <c r="G68" s="17">
        <f t="shared" si="9"/>
        <v>4672.9100000000035</v>
      </c>
      <c r="H68" s="83">
        <f t="shared" si="10"/>
        <v>0.96884726666666665</v>
      </c>
    </row>
    <row r="69" spans="2:8" s="13" customFormat="1">
      <c r="B69" s="31" t="s">
        <v>34</v>
      </c>
      <c r="C69" s="15">
        <v>405000</v>
      </c>
      <c r="D69" s="15"/>
      <c r="E69" s="15">
        <f t="shared" si="11"/>
        <v>405000</v>
      </c>
      <c r="F69" s="50">
        <v>304768</v>
      </c>
      <c r="G69" s="17">
        <f t="shared" si="9"/>
        <v>100232</v>
      </c>
      <c r="H69" s="83">
        <f t="shared" si="10"/>
        <v>0.75251358024691362</v>
      </c>
    </row>
    <row r="70" spans="2:8" s="6" customFormat="1">
      <c r="B70" s="31" t="s">
        <v>35</v>
      </c>
      <c r="C70" s="15">
        <v>150000</v>
      </c>
      <c r="D70" s="15"/>
      <c r="E70" s="15">
        <f t="shared" si="11"/>
        <v>150000</v>
      </c>
      <c r="F70" s="50">
        <v>123222</v>
      </c>
      <c r="G70" s="17">
        <f t="shared" si="9"/>
        <v>26778</v>
      </c>
      <c r="H70" s="83">
        <f t="shared" si="10"/>
        <v>0.82147999999999999</v>
      </c>
    </row>
    <row r="71" spans="2:8" s="13" customFormat="1">
      <c r="B71" s="31" t="s">
        <v>36</v>
      </c>
      <c r="C71" s="15">
        <v>10000</v>
      </c>
      <c r="D71" s="15"/>
      <c r="E71" s="15">
        <f t="shared" si="11"/>
        <v>10000</v>
      </c>
      <c r="F71" s="50">
        <v>5000</v>
      </c>
      <c r="G71" s="17">
        <f t="shared" si="9"/>
        <v>5000</v>
      </c>
      <c r="H71" s="83">
        <f t="shared" si="10"/>
        <v>0.5</v>
      </c>
    </row>
    <row r="72" spans="2:8" s="13" customFormat="1">
      <c r="B72" s="31" t="s">
        <v>37</v>
      </c>
      <c r="C72" s="15">
        <v>7000</v>
      </c>
      <c r="D72" s="15"/>
      <c r="E72" s="15">
        <f t="shared" si="11"/>
        <v>7000</v>
      </c>
      <c r="F72" s="50">
        <v>1140</v>
      </c>
      <c r="G72" s="17">
        <f t="shared" si="9"/>
        <v>5860</v>
      </c>
      <c r="H72" s="83">
        <f t="shared" si="10"/>
        <v>0.16285714285714287</v>
      </c>
    </row>
    <row r="73" spans="2:8" s="13" customFormat="1">
      <c r="B73" s="49" t="s">
        <v>48</v>
      </c>
      <c r="C73" s="15">
        <v>127000</v>
      </c>
      <c r="D73" s="15"/>
      <c r="E73" s="15">
        <f t="shared" si="11"/>
        <v>127000</v>
      </c>
      <c r="F73" s="50">
        <v>85612.5</v>
      </c>
      <c r="G73" s="17">
        <f t="shared" si="9"/>
        <v>41387.5</v>
      </c>
      <c r="H73" s="83">
        <f t="shared" si="10"/>
        <v>0.67411417322834644</v>
      </c>
    </row>
    <row r="74" spans="2:8" s="13" customFormat="1">
      <c r="B74" s="49" t="s">
        <v>40</v>
      </c>
      <c r="C74" s="15">
        <v>55000</v>
      </c>
      <c r="D74" s="26"/>
      <c r="E74" s="26">
        <f t="shared" si="11"/>
        <v>55000</v>
      </c>
      <c r="F74" s="50">
        <v>45636</v>
      </c>
      <c r="G74" s="17">
        <f t="shared" si="9"/>
        <v>9364</v>
      </c>
      <c r="H74" s="83">
        <f t="shared" si="10"/>
        <v>0.82974545454545456</v>
      </c>
    </row>
    <row r="75" spans="2:8" s="13" customFormat="1">
      <c r="B75" s="49" t="s">
        <v>49</v>
      </c>
      <c r="C75" s="15">
        <v>4335000</v>
      </c>
      <c r="D75" s="15"/>
      <c r="E75" s="15">
        <f t="shared" si="11"/>
        <v>4335000</v>
      </c>
      <c r="F75" s="50">
        <v>4528510.03</v>
      </c>
      <c r="G75" s="17">
        <f t="shared" si="9"/>
        <v>-193510.03000000026</v>
      </c>
      <c r="H75" s="83">
        <f t="shared" si="10"/>
        <v>1.0446389919261823</v>
      </c>
    </row>
    <row r="76" spans="2:8" s="13" customFormat="1">
      <c r="B76" s="31" t="s">
        <v>50</v>
      </c>
      <c r="C76" s="15">
        <v>165000</v>
      </c>
      <c r="D76" s="15"/>
      <c r="E76" s="15">
        <f t="shared" si="11"/>
        <v>165000</v>
      </c>
      <c r="F76" s="50">
        <v>165000</v>
      </c>
      <c r="G76" s="17">
        <f t="shared" si="9"/>
        <v>0</v>
      </c>
      <c r="H76" s="83">
        <f t="shared" si="10"/>
        <v>1</v>
      </c>
    </row>
    <row r="77" spans="2:8" s="13" customFormat="1">
      <c r="B77" s="49" t="s">
        <v>51</v>
      </c>
      <c r="C77" s="15"/>
      <c r="D77" s="15"/>
      <c r="E77" s="15">
        <f t="shared" si="11"/>
        <v>0</v>
      </c>
      <c r="F77" s="50"/>
      <c r="G77" s="17">
        <f t="shared" si="9"/>
        <v>0</v>
      </c>
      <c r="H77" s="83" t="str">
        <f t="shared" si="10"/>
        <v xml:space="preserve"> </v>
      </c>
    </row>
    <row r="78" spans="2:8" s="13" customFormat="1" ht="13.5" thickBot="1">
      <c r="B78" s="52"/>
      <c r="C78" s="84"/>
      <c r="D78" s="85"/>
      <c r="E78" s="53"/>
      <c r="F78" s="84"/>
      <c r="G78" s="56"/>
      <c r="H78" s="86" t="str">
        <f t="shared" si="10"/>
        <v xml:space="preserve"> </v>
      </c>
    </row>
    <row r="79" spans="2:8" s="13" customFormat="1" ht="15.75" thickBot="1">
      <c r="B79" s="59" t="s">
        <v>29</v>
      </c>
      <c r="C79" s="87">
        <f>C37+C60+C65</f>
        <v>9621000</v>
      </c>
      <c r="D79" s="87">
        <f>D37+D60+D65</f>
        <v>186452.99</v>
      </c>
      <c r="E79" s="87">
        <f>E37+E60+E65</f>
        <v>9807452.9900000002</v>
      </c>
      <c r="F79" s="87">
        <f>F37+F60+F65</f>
        <v>9485815.2400000002</v>
      </c>
      <c r="G79" s="87">
        <f>G37+G60+G65</f>
        <v>321637.74999999977</v>
      </c>
      <c r="H79" s="61">
        <f>F79/E79</f>
        <v>0.96720476250786491</v>
      </c>
    </row>
    <row r="80" spans="2:8" s="13" customFormat="1">
      <c r="B80" s="66"/>
      <c r="C80" s="88"/>
      <c r="D80" s="88"/>
      <c r="E80" s="88"/>
      <c r="F80" s="88"/>
      <c r="G80" s="88"/>
      <c r="H80" s="88"/>
    </row>
    <row r="81" spans="2:9" s="13" customFormat="1">
      <c r="B81" s="66"/>
      <c r="C81" s="88"/>
      <c r="D81" s="88"/>
      <c r="E81" s="88"/>
      <c r="F81" s="88"/>
      <c r="G81" s="89"/>
      <c r="H81" s="88"/>
    </row>
    <row r="82" spans="2:9" s="13" customFormat="1" ht="13.5" thickBot="1">
      <c r="B82" s="90"/>
      <c r="C82" s="71"/>
      <c r="D82" s="71"/>
      <c r="E82" s="71"/>
      <c r="F82" s="71"/>
      <c r="G82" s="71"/>
      <c r="H82" s="91"/>
    </row>
    <row r="83" spans="2:9" s="13" customFormat="1" ht="13.5" thickBot="1">
      <c r="B83" s="92" t="s">
        <v>52</v>
      </c>
      <c r="C83" s="93">
        <f>C32-C79</f>
        <v>0</v>
      </c>
      <c r="D83" s="93"/>
      <c r="E83" s="93"/>
      <c r="F83" s="94">
        <f>F32-F79</f>
        <v>475084.58999999985</v>
      </c>
      <c r="G83" s="95"/>
      <c r="H83" s="91"/>
    </row>
    <row r="84" spans="2:9" s="58" customFormat="1" ht="15">
      <c r="B84" s="66"/>
      <c r="C84" s="88"/>
      <c r="D84" s="88"/>
      <c r="E84" s="88"/>
      <c r="F84" s="96"/>
      <c r="G84" s="97"/>
      <c r="H84" s="88"/>
    </row>
    <row r="85" spans="2:9">
      <c r="B85" s="98"/>
      <c r="C85" s="99"/>
      <c r="F85" s="100"/>
      <c r="G85" s="97"/>
    </row>
    <row r="86" spans="2:9">
      <c r="B86" s="98"/>
      <c r="C86" s="97"/>
      <c r="D86" s="101"/>
      <c r="E86" s="98"/>
      <c r="F86" s="102"/>
      <c r="G86" s="71"/>
      <c r="H86" s="103"/>
    </row>
    <row r="87" spans="2:9" s="5" customFormat="1">
      <c r="B87" s="98"/>
      <c r="C87" s="99"/>
      <c r="D87" s="88"/>
      <c r="E87" s="88"/>
      <c r="F87" s="88"/>
      <c r="G87" s="97"/>
      <c r="H87" s="88"/>
      <c r="I87" s="66"/>
    </row>
    <row r="88" spans="2:9" s="5" customFormat="1">
      <c r="B88" s="98"/>
      <c r="C88" s="97"/>
      <c r="D88" s="101"/>
      <c r="E88" s="98"/>
      <c r="F88" s="102"/>
      <c r="G88" s="71"/>
      <c r="H88" s="103"/>
      <c r="I88" s="66"/>
    </row>
    <row r="89" spans="2:9">
      <c r="B89" s="98"/>
      <c r="C89" s="99"/>
      <c r="G89" s="97"/>
    </row>
    <row r="90" spans="2:9">
      <c r="B90" s="98"/>
      <c r="C90" s="97"/>
      <c r="D90" s="101"/>
      <c r="E90" s="98"/>
      <c r="F90" s="102"/>
      <c r="G90" s="71"/>
      <c r="H90" s="103"/>
    </row>
    <row r="91" spans="2:9" s="101" customFormat="1">
      <c r="B91" s="98"/>
      <c r="C91" s="97"/>
      <c r="D91" s="88"/>
      <c r="E91" s="88"/>
      <c r="F91" s="88"/>
      <c r="G91" s="88"/>
      <c r="H91" s="88"/>
    </row>
    <row r="92" spans="2:9">
      <c r="B92" s="98"/>
    </row>
    <row r="94" spans="2:9">
      <c r="B94" s="104"/>
      <c r="C94" s="105"/>
    </row>
    <row r="96" spans="2:9">
      <c r="B96" s="98"/>
    </row>
    <row r="97" spans="2:3">
      <c r="B97" s="98"/>
      <c r="C97" s="100"/>
    </row>
    <row r="98" spans="2:3">
      <c r="B98" s="98"/>
    </row>
    <row r="100" spans="2:3">
      <c r="B100" s="106"/>
    </row>
    <row r="101" spans="2:3">
      <c r="B101" s="98"/>
    </row>
    <row r="102" spans="2:3">
      <c r="B102" s="98"/>
    </row>
    <row r="103" spans="2:3">
      <c r="B103" s="98"/>
    </row>
    <row r="104" spans="2:3">
      <c r="B104" s="98"/>
    </row>
    <row r="105" spans="2:3">
      <c r="B105" s="98"/>
    </row>
    <row r="106" spans="2:3">
      <c r="B106" s="98"/>
    </row>
    <row r="107" spans="2:3">
      <c r="B107" s="98"/>
    </row>
    <row r="108" spans="2:3">
      <c r="B108" s="98"/>
    </row>
    <row r="109" spans="2:3">
      <c r="B109" s="98"/>
    </row>
    <row r="111" spans="2:3">
      <c r="B111" s="98"/>
    </row>
    <row r="112" spans="2:3">
      <c r="B112" s="98"/>
    </row>
    <row r="113" spans="2:3">
      <c r="B113" s="98"/>
      <c r="C113" s="100"/>
    </row>
    <row r="116" spans="2:3">
      <c r="B116" s="107"/>
    </row>
    <row r="117" spans="2:3">
      <c r="B117" s="98"/>
    </row>
    <row r="118" spans="2:3">
      <c r="B118" s="98"/>
    </row>
    <row r="119" spans="2:3">
      <c r="B119" s="98"/>
    </row>
    <row r="120" spans="2:3">
      <c r="B120" s="98"/>
    </row>
    <row r="121" spans="2:3">
      <c r="B121" s="98"/>
    </row>
    <row r="122" spans="2:3">
      <c r="B122" s="98"/>
    </row>
    <row r="123" spans="2:3">
      <c r="B123" s="98"/>
    </row>
    <row r="124" spans="2:3">
      <c r="B124" s="98"/>
    </row>
    <row r="125" spans="2:3">
      <c r="B125" s="98"/>
    </row>
    <row r="126" spans="2:3">
      <c r="B126" s="98"/>
      <c r="C126" s="108"/>
    </row>
    <row r="127" spans="2:3">
      <c r="B127" s="98"/>
    </row>
    <row r="128" spans="2:3">
      <c r="B128" s="98"/>
    </row>
    <row r="129" spans="2:3">
      <c r="B129" s="98"/>
    </row>
    <row r="130" spans="2:3">
      <c r="B130" s="98"/>
    </row>
    <row r="131" spans="2:3">
      <c r="B131" s="98"/>
      <c r="C131" s="108"/>
    </row>
    <row r="132" spans="2:3">
      <c r="B132" s="98"/>
      <c r="C132" s="108"/>
    </row>
    <row r="133" spans="2:3">
      <c r="B133" s="98"/>
    </row>
    <row r="134" spans="2:3">
      <c r="B134" s="98"/>
      <c r="C134" s="108"/>
    </row>
    <row r="135" spans="2:3">
      <c r="B135" s="98"/>
      <c r="C135" s="108"/>
    </row>
    <row r="136" spans="2:3">
      <c r="B136" s="98"/>
    </row>
    <row r="137" spans="2:3">
      <c r="B137" s="98"/>
    </row>
    <row r="138" spans="2:3">
      <c r="B138" s="98"/>
      <c r="C138" s="108"/>
    </row>
    <row r="139" spans="2:3">
      <c r="B139" s="98"/>
    </row>
    <row r="140" spans="2:3">
      <c r="B140" s="98"/>
    </row>
    <row r="141" spans="2:3">
      <c r="B141" s="98"/>
    </row>
    <row r="142" spans="2:3">
      <c r="B142" s="98"/>
    </row>
    <row r="143" spans="2:3">
      <c r="B143" s="98"/>
    </row>
    <row r="144" spans="2:3">
      <c r="B144" s="98"/>
    </row>
    <row r="145" spans="2:3">
      <c r="B145" s="98"/>
    </row>
    <row r="146" spans="2:3">
      <c r="B146" s="98"/>
    </row>
    <row r="147" spans="2:3">
      <c r="B147" s="98"/>
    </row>
    <row r="148" spans="2:3">
      <c r="B148" s="98"/>
    </row>
    <row r="149" spans="2:3">
      <c r="B149" s="98"/>
    </row>
    <row r="150" spans="2:3">
      <c r="B150" s="98"/>
      <c r="C150" s="108"/>
    </row>
    <row r="152" spans="2:3">
      <c r="B152" s="98"/>
    </row>
    <row r="153" spans="2:3">
      <c r="B153" s="98"/>
      <c r="C153" s="100"/>
    </row>
    <row r="157" spans="2:3">
      <c r="B157" s="107"/>
    </row>
    <row r="158" spans="2:3">
      <c r="B158" s="98"/>
    </row>
    <row r="159" spans="2:3">
      <c r="B159" s="98"/>
    </row>
    <row r="160" spans="2:3">
      <c r="B160" s="98"/>
    </row>
    <row r="161" spans="2:3">
      <c r="B161" s="98"/>
    </row>
    <row r="162" spans="2:3">
      <c r="B162" s="98"/>
    </row>
    <row r="163" spans="2:3">
      <c r="B163" s="98"/>
    </row>
    <row r="164" spans="2:3">
      <c r="B164" s="98"/>
    </row>
    <row r="165" spans="2:3">
      <c r="B165" s="98"/>
    </row>
    <row r="166" spans="2:3">
      <c r="B166" s="98"/>
    </row>
    <row r="167" spans="2:3">
      <c r="B167" s="98"/>
    </row>
    <row r="168" spans="2:3">
      <c r="B168" s="98"/>
    </row>
    <row r="169" spans="2:3">
      <c r="B169" s="98"/>
    </row>
    <row r="170" spans="2:3">
      <c r="B170" s="98"/>
    </row>
    <row r="171" spans="2:3">
      <c r="B171" s="98"/>
    </row>
    <row r="172" spans="2:3">
      <c r="B172" s="104"/>
      <c r="C172" s="105"/>
    </row>
    <row r="174" spans="2:3">
      <c r="B174" s="98"/>
      <c r="C174" s="100"/>
    </row>
  </sheetData>
  <mergeCells count="16">
    <mergeCell ref="B1:H1"/>
    <mergeCell ref="B3:B5"/>
    <mergeCell ref="C3:H3"/>
    <mergeCell ref="C4:C5"/>
    <mergeCell ref="D4:D5"/>
    <mergeCell ref="E4:E5"/>
    <mergeCell ref="F4:F5"/>
    <mergeCell ref="G4:G5"/>
    <mergeCell ref="H4:H5"/>
    <mergeCell ref="B34:B36"/>
    <mergeCell ref="C34:H34"/>
    <mergeCell ref="C35:C36"/>
    <mergeCell ref="D35:D36"/>
    <mergeCell ref="E35:E36"/>
    <mergeCell ref="F35:F36"/>
    <mergeCell ref="H35:H36"/>
  </mergeCells>
  <pageMargins left="0.39370078740157483" right="0.39370078740157483" top="0.73" bottom="0.59055118110236227" header="0.42" footer="0.51181102362204722"/>
  <pageSetup paperSize="9" scale="68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58"/>
  <sheetViews>
    <sheetView topLeftCell="A13" zoomScaleNormal="100" workbookViewId="0">
      <selection activeCell="C66" sqref="C66"/>
    </sheetView>
  </sheetViews>
  <sheetFormatPr defaultRowHeight="12.75"/>
  <cols>
    <col min="1" max="1" width="1.42578125" style="110" customWidth="1"/>
    <col min="2" max="2" width="24.7109375" style="110" customWidth="1"/>
    <col min="3" max="3" width="18.5703125" style="110" customWidth="1"/>
    <col min="4" max="4" width="16.7109375" style="110" customWidth="1"/>
    <col min="5" max="6" width="18.5703125" style="110" customWidth="1"/>
    <col min="7" max="16384" width="9.140625" style="110"/>
  </cols>
  <sheetData>
    <row r="1" spans="1:7" ht="22.7" customHeight="1">
      <c r="A1" s="109"/>
      <c r="B1" s="219" t="s">
        <v>53</v>
      </c>
      <c r="C1" s="219"/>
      <c r="D1" s="219"/>
      <c r="E1" s="219"/>
      <c r="F1" s="219"/>
      <c r="G1" s="219"/>
    </row>
    <row r="2" spans="1:7" ht="13.5" thickBot="1">
      <c r="C2" s="88"/>
      <c r="D2" s="88"/>
      <c r="E2" s="88"/>
      <c r="F2" s="88"/>
      <c r="G2" s="88"/>
    </row>
    <row r="3" spans="1:7" ht="16.5" thickBot="1">
      <c r="A3" s="111"/>
      <c r="B3" s="207" t="s">
        <v>54</v>
      </c>
      <c r="C3" s="184" t="s">
        <v>55</v>
      </c>
      <c r="D3" s="185"/>
      <c r="E3" s="185"/>
      <c r="F3" s="185"/>
      <c r="G3" s="186"/>
    </row>
    <row r="4" spans="1:7">
      <c r="B4" s="220"/>
      <c r="C4" s="222" t="s">
        <v>3</v>
      </c>
      <c r="D4" s="200" t="s">
        <v>4</v>
      </c>
      <c r="E4" s="202" t="s">
        <v>56</v>
      </c>
      <c r="F4" s="225" t="s">
        <v>6</v>
      </c>
      <c r="G4" s="227" t="s">
        <v>8</v>
      </c>
    </row>
    <row r="5" spans="1:7" ht="13.5" thickBot="1">
      <c r="B5" s="221"/>
      <c r="C5" s="223"/>
      <c r="D5" s="201"/>
      <c r="E5" s="224"/>
      <c r="F5" s="226"/>
      <c r="G5" s="228"/>
    </row>
    <row r="6" spans="1:7" ht="13.5" thickTop="1">
      <c r="B6" s="112" t="s">
        <v>57</v>
      </c>
      <c r="C6" s="113">
        <f>SUM(C7:C10)</f>
        <v>550000</v>
      </c>
      <c r="D6" s="113">
        <f>SUM(D7:D10)</f>
        <v>0</v>
      </c>
      <c r="E6" s="113">
        <f>SUM(E7:E10)</f>
        <v>550000</v>
      </c>
      <c r="F6" s="114">
        <f>SUM(F7:F10)</f>
        <v>655530</v>
      </c>
      <c r="G6" s="115">
        <f t="shared" ref="G6:G14" si="0">IF(E6&gt;0,F6/E6," ")</f>
        <v>1.1918727272727272</v>
      </c>
    </row>
    <row r="7" spans="1:7">
      <c r="B7" s="116" t="s">
        <v>58</v>
      </c>
      <c r="C7" s="117">
        <v>550000</v>
      </c>
      <c r="D7" s="118"/>
      <c r="E7" s="119">
        <f>SUM(C7+D7)</f>
        <v>550000</v>
      </c>
      <c r="F7" s="120">
        <v>655530</v>
      </c>
      <c r="G7" s="121">
        <f t="shared" si="0"/>
        <v>1.1918727272727272</v>
      </c>
    </row>
    <row r="8" spans="1:7">
      <c r="B8" s="122"/>
      <c r="C8" s="123"/>
      <c r="D8" s="124"/>
      <c r="E8" s="119">
        <f>C8+D8</f>
        <v>0</v>
      </c>
      <c r="F8" s="125"/>
      <c r="G8" s="121" t="str">
        <f t="shared" si="0"/>
        <v xml:space="preserve"> </v>
      </c>
    </row>
    <row r="9" spans="1:7">
      <c r="B9" s="126"/>
      <c r="C9" s="127"/>
      <c r="D9" s="124"/>
      <c r="E9" s="119">
        <f>C9+D9</f>
        <v>0</v>
      </c>
      <c r="F9" s="128"/>
      <c r="G9" s="129" t="str">
        <f t="shared" si="0"/>
        <v xml:space="preserve"> </v>
      </c>
    </row>
    <row r="10" spans="1:7">
      <c r="B10" s="122"/>
      <c r="C10" s="130"/>
      <c r="D10" s="124"/>
      <c r="E10" s="119">
        <f>C10+D10</f>
        <v>0</v>
      </c>
      <c r="F10" s="131"/>
      <c r="G10" s="121" t="str">
        <f t="shared" si="0"/>
        <v xml:space="preserve"> </v>
      </c>
    </row>
    <row r="11" spans="1:7">
      <c r="A11" s="132"/>
      <c r="B11" s="133" t="s">
        <v>25</v>
      </c>
      <c r="C11" s="134">
        <f>SUM(C12:C14)</f>
        <v>476000</v>
      </c>
      <c r="D11" s="134">
        <f>SUM(D12:D13)</f>
        <v>0</v>
      </c>
      <c r="E11" s="134">
        <f>SUM(E12:E14)</f>
        <v>476000</v>
      </c>
      <c r="F11" s="135">
        <f>SUM(F12:F14)</f>
        <v>522850.24</v>
      </c>
      <c r="G11" s="115">
        <f t="shared" si="0"/>
        <v>1.0984248739495799</v>
      </c>
    </row>
    <row r="12" spans="1:7">
      <c r="A12" s="136"/>
      <c r="B12" s="137" t="s">
        <v>59</v>
      </c>
      <c r="C12" s="138">
        <v>124000</v>
      </c>
      <c r="D12" s="139"/>
      <c r="E12" s="140">
        <f>SUM(C12+D12)</f>
        <v>124000</v>
      </c>
      <c r="F12" s="141">
        <v>125326.8</v>
      </c>
      <c r="G12" s="121">
        <f t="shared" si="0"/>
        <v>1.0106999999999999</v>
      </c>
    </row>
    <row r="13" spans="1:7">
      <c r="A13" s="136"/>
      <c r="B13" s="142" t="s">
        <v>60</v>
      </c>
      <c r="C13" s="143">
        <v>87000</v>
      </c>
      <c r="D13" s="139"/>
      <c r="E13" s="140">
        <f>SUM(C13+D13)</f>
        <v>87000</v>
      </c>
      <c r="F13" s="141">
        <v>75755.199999999997</v>
      </c>
      <c r="G13" s="121">
        <f t="shared" si="0"/>
        <v>0.87074942528735633</v>
      </c>
    </row>
    <row r="14" spans="1:7" ht="13.5" thickBot="1">
      <c r="A14" s="136"/>
      <c r="B14" s="144" t="s">
        <v>61</v>
      </c>
      <c r="C14" s="145">
        <v>265000</v>
      </c>
      <c r="D14" s="139"/>
      <c r="E14" s="140">
        <f>SUM(C14+D14)</f>
        <v>265000</v>
      </c>
      <c r="F14" s="146">
        <v>321768.24</v>
      </c>
      <c r="G14" s="121">
        <f t="shared" si="0"/>
        <v>1.2142197735849056</v>
      </c>
    </row>
    <row r="15" spans="1:7" ht="15.75" thickBot="1">
      <c r="A15" s="147"/>
      <c r="B15" s="148" t="s">
        <v>29</v>
      </c>
      <c r="C15" s="149">
        <f>C6+C11</f>
        <v>1026000</v>
      </c>
      <c r="D15" s="149">
        <f>SUM(D6+D9+D11)</f>
        <v>0</v>
      </c>
      <c r="E15" s="149">
        <f>SUM(E6+E11)</f>
        <v>1026000</v>
      </c>
      <c r="F15" s="149">
        <f>F6+F11</f>
        <v>1178380.24</v>
      </c>
      <c r="G15" s="150">
        <f>F15/E15</f>
        <v>1.1485187524366471</v>
      </c>
    </row>
    <row r="16" spans="1:7" ht="16.5" thickBot="1">
      <c r="A16" s="151"/>
      <c r="B16" s="152"/>
      <c r="C16" s="63"/>
      <c r="D16" s="63"/>
      <c r="E16" s="63"/>
      <c r="F16" s="63"/>
      <c r="G16" s="153"/>
    </row>
    <row r="17" spans="1:7" ht="16.5" thickBot="1">
      <c r="B17" s="207" t="s">
        <v>62</v>
      </c>
      <c r="C17" s="184" t="s">
        <v>55</v>
      </c>
      <c r="D17" s="185"/>
      <c r="E17" s="185"/>
      <c r="F17" s="185"/>
      <c r="G17" s="186"/>
    </row>
    <row r="18" spans="1:7">
      <c r="B18" s="208"/>
      <c r="C18" s="210" t="s">
        <v>3</v>
      </c>
      <c r="D18" s="212" t="s">
        <v>4</v>
      </c>
      <c r="E18" s="191" t="s">
        <v>5</v>
      </c>
      <c r="F18" s="215" t="s">
        <v>6</v>
      </c>
      <c r="G18" s="217" t="s">
        <v>8</v>
      </c>
    </row>
    <row r="19" spans="1:7" ht="13.5" thickBot="1">
      <c r="B19" s="209"/>
      <c r="C19" s="211"/>
      <c r="D19" s="213"/>
      <c r="E19" s="214"/>
      <c r="F19" s="216"/>
      <c r="G19" s="218"/>
    </row>
    <row r="20" spans="1:7" ht="13.5" thickTop="1">
      <c r="A20" s="154"/>
      <c r="B20" s="155" t="s">
        <v>9</v>
      </c>
      <c r="C20" s="156">
        <f>SUM(C21:C33)</f>
        <v>550000</v>
      </c>
      <c r="D20" s="156">
        <f>SUM(D21:D33)</f>
        <v>0</v>
      </c>
      <c r="E20" s="156">
        <f>SUM(E21:E33)</f>
        <v>550000</v>
      </c>
      <c r="F20" s="156">
        <f>SUM(F21:F33)</f>
        <v>508738.78</v>
      </c>
      <c r="G20" s="115">
        <f t="shared" ref="G20:G43" si="1">IF(E20&gt;0,F20/E20," ")</f>
        <v>0.92497960000000001</v>
      </c>
    </row>
    <row r="21" spans="1:7">
      <c r="A21" s="136"/>
      <c r="B21" s="157" t="s">
        <v>31</v>
      </c>
      <c r="C21" s="158">
        <v>50000</v>
      </c>
      <c r="D21" s="158"/>
      <c r="E21" s="159">
        <f t="shared" ref="E21:E33" si="2">C21+D21</f>
        <v>50000</v>
      </c>
      <c r="F21" s="160">
        <v>47534</v>
      </c>
      <c r="G21" s="121">
        <f t="shared" si="1"/>
        <v>0.95067999999999997</v>
      </c>
    </row>
    <row r="22" spans="1:7">
      <c r="A22" s="136"/>
      <c r="B22" s="157" t="s">
        <v>47</v>
      </c>
      <c r="C22" s="158">
        <v>11000</v>
      </c>
      <c r="D22" s="158"/>
      <c r="E22" s="159">
        <f t="shared" si="2"/>
        <v>11000</v>
      </c>
      <c r="F22" s="158">
        <v>8000</v>
      </c>
      <c r="G22" s="121">
        <f t="shared" si="1"/>
        <v>0.72727272727272729</v>
      </c>
    </row>
    <row r="23" spans="1:7">
      <c r="A23" s="136"/>
      <c r="B23" s="157" t="s">
        <v>33</v>
      </c>
      <c r="C23" s="158">
        <v>30000</v>
      </c>
      <c r="D23" s="158"/>
      <c r="E23" s="159">
        <f t="shared" si="2"/>
        <v>30000</v>
      </c>
      <c r="F23" s="160">
        <v>25510</v>
      </c>
      <c r="G23" s="121">
        <f t="shared" si="1"/>
        <v>0.85033333333333339</v>
      </c>
    </row>
    <row r="24" spans="1:7">
      <c r="A24" s="136"/>
      <c r="B24" s="157" t="s">
        <v>63</v>
      </c>
      <c r="C24" s="158">
        <v>65000</v>
      </c>
      <c r="D24" s="158"/>
      <c r="E24" s="159">
        <f t="shared" si="2"/>
        <v>65000</v>
      </c>
      <c r="F24" s="160">
        <v>53633</v>
      </c>
      <c r="G24" s="121">
        <f t="shared" si="1"/>
        <v>0.82512307692307696</v>
      </c>
    </row>
    <row r="25" spans="1:7">
      <c r="A25" s="136"/>
      <c r="B25" s="157" t="s">
        <v>35</v>
      </c>
      <c r="C25" s="158">
        <v>20000</v>
      </c>
      <c r="D25" s="158"/>
      <c r="E25" s="159">
        <f t="shared" si="2"/>
        <v>20000</v>
      </c>
      <c r="F25" s="160">
        <v>17492</v>
      </c>
      <c r="G25" s="121">
        <f t="shared" si="1"/>
        <v>0.87460000000000004</v>
      </c>
    </row>
    <row r="26" spans="1:7">
      <c r="A26" s="136"/>
      <c r="B26" s="157" t="s">
        <v>36</v>
      </c>
      <c r="C26" s="158">
        <v>85000</v>
      </c>
      <c r="D26" s="158"/>
      <c r="E26" s="159">
        <f t="shared" si="2"/>
        <v>85000</v>
      </c>
      <c r="F26" s="160">
        <v>81245</v>
      </c>
      <c r="G26" s="121">
        <f t="shared" si="1"/>
        <v>0.95582352941176474</v>
      </c>
    </row>
    <row r="27" spans="1:7">
      <c r="A27" s="136"/>
      <c r="B27" s="161" t="s">
        <v>37</v>
      </c>
      <c r="C27" s="158">
        <v>4000</v>
      </c>
      <c r="D27" s="158"/>
      <c r="E27" s="159">
        <f t="shared" si="2"/>
        <v>4000</v>
      </c>
      <c r="F27" s="160">
        <v>940</v>
      </c>
      <c r="G27" s="121">
        <f t="shared" si="1"/>
        <v>0.23499999999999999</v>
      </c>
    </row>
    <row r="28" spans="1:7">
      <c r="A28" s="136"/>
      <c r="B28" s="161" t="s">
        <v>39</v>
      </c>
      <c r="C28" s="158">
        <v>15000</v>
      </c>
      <c r="D28" s="158"/>
      <c r="E28" s="159">
        <f t="shared" si="2"/>
        <v>15000</v>
      </c>
      <c r="F28" s="160">
        <v>4384.78</v>
      </c>
      <c r="G28" s="121">
        <f t="shared" si="1"/>
        <v>0.29231866666666667</v>
      </c>
    </row>
    <row r="29" spans="1:7">
      <c r="A29" s="136"/>
      <c r="B29" s="161" t="s">
        <v>64</v>
      </c>
      <c r="C29" s="158">
        <v>270000</v>
      </c>
      <c r="D29" s="158"/>
      <c r="E29" s="159">
        <f t="shared" si="2"/>
        <v>270000</v>
      </c>
      <c r="F29" s="160">
        <v>270000</v>
      </c>
      <c r="G29" s="121">
        <f t="shared" si="1"/>
        <v>1</v>
      </c>
    </row>
    <row r="30" spans="1:7">
      <c r="A30" s="136"/>
      <c r="B30" s="161"/>
      <c r="C30" s="158"/>
      <c r="D30" s="162"/>
      <c r="E30" s="159"/>
      <c r="F30" s="160"/>
      <c r="G30" s="121" t="str">
        <f t="shared" si="1"/>
        <v xml:space="preserve"> </v>
      </c>
    </row>
    <row r="31" spans="1:7">
      <c r="A31" s="136"/>
      <c r="B31" s="161"/>
      <c r="C31" s="158"/>
      <c r="D31" s="162"/>
      <c r="E31" s="159">
        <f t="shared" si="2"/>
        <v>0</v>
      </c>
      <c r="F31" s="160"/>
      <c r="G31" s="121" t="str">
        <f t="shared" si="1"/>
        <v xml:space="preserve"> </v>
      </c>
    </row>
    <row r="32" spans="1:7">
      <c r="A32" s="136"/>
      <c r="B32" s="161"/>
      <c r="C32" s="158"/>
      <c r="D32" s="162"/>
      <c r="E32" s="159">
        <f t="shared" si="2"/>
        <v>0</v>
      </c>
      <c r="F32" s="160"/>
      <c r="G32" s="121" t="str">
        <f t="shared" si="1"/>
        <v xml:space="preserve"> </v>
      </c>
    </row>
    <row r="33" spans="1:7">
      <c r="A33" s="136"/>
      <c r="B33" s="157"/>
      <c r="C33" s="158"/>
      <c r="D33" s="162"/>
      <c r="E33" s="159">
        <f t="shared" si="2"/>
        <v>0</v>
      </c>
      <c r="F33" s="162"/>
      <c r="G33" s="121" t="str">
        <f t="shared" si="1"/>
        <v xml:space="preserve"> </v>
      </c>
    </row>
    <row r="34" spans="1:7">
      <c r="A34" s="154"/>
      <c r="B34" s="155" t="s">
        <v>25</v>
      </c>
      <c r="C34" s="163">
        <f>SUM(C35:C43)</f>
        <v>476000</v>
      </c>
      <c r="D34" s="164">
        <f>SUM(D35:D43)</f>
        <v>0</v>
      </c>
      <c r="E34" s="165">
        <f>SUM(E35:E43)</f>
        <v>476000</v>
      </c>
      <c r="F34" s="164">
        <f>SUM(F35:F43)</f>
        <v>478767.51</v>
      </c>
      <c r="G34" s="115">
        <f t="shared" si="1"/>
        <v>1.0058140966386555</v>
      </c>
    </row>
    <row r="35" spans="1:7">
      <c r="A35" s="136"/>
      <c r="B35" s="157" t="s">
        <v>31</v>
      </c>
      <c r="C35" s="158">
        <v>10000</v>
      </c>
      <c r="D35" s="162"/>
      <c r="E35" s="159">
        <f t="shared" ref="E35:E43" si="3">SUM(C35+D35)</f>
        <v>10000</v>
      </c>
      <c r="F35" s="160">
        <v>4057</v>
      </c>
      <c r="G35" s="121">
        <f t="shared" si="1"/>
        <v>0.40570000000000001</v>
      </c>
    </row>
    <row r="36" spans="1:7">
      <c r="A36" s="136"/>
      <c r="B36" s="157" t="s">
        <v>33</v>
      </c>
      <c r="C36" s="158">
        <v>10000</v>
      </c>
      <c r="D36" s="162"/>
      <c r="E36" s="159">
        <f t="shared" si="3"/>
        <v>10000</v>
      </c>
      <c r="F36" s="160">
        <v>10000</v>
      </c>
      <c r="G36" s="121">
        <f t="shared" si="1"/>
        <v>1</v>
      </c>
    </row>
    <row r="37" spans="1:7">
      <c r="A37" s="136"/>
      <c r="B37" s="166" t="s">
        <v>63</v>
      </c>
      <c r="C37" s="158">
        <v>44000</v>
      </c>
      <c r="D37" s="167"/>
      <c r="E37" s="159">
        <f t="shared" si="3"/>
        <v>44000</v>
      </c>
      <c r="F37" s="167">
        <v>33863</v>
      </c>
      <c r="G37" s="121">
        <f t="shared" si="1"/>
        <v>0.76961363636363633</v>
      </c>
    </row>
    <row r="38" spans="1:7">
      <c r="A38" s="136"/>
      <c r="B38" s="166" t="s">
        <v>35</v>
      </c>
      <c r="C38" s="158">
        <v>4000</v>
      </c>
      <c r="D38" s="167"/>
      <c r="E38" s="159">
        <f t="shared" si="3"/>
        <v>4000</v>
      </c>
      <c r="F38" s="167">
        <v>3289</v>
      </c>
      <c r="G38" s="121">
        <f t="shared" si="1"/>
        <v>0.82225000000000004</v>
      </c>
    </row>
    <row r="39" spans="1:7">
      <c r="A39" s="136"/>
      <c r="B39" s="166" t="s">
        <v>36</v>
      </c>
      <c r="C39" s="158">
        <v>6000</v>
      </c>
      <c r="D39" s="167"/>
      <c r="E39" s="159">
        <f t="shared" si="3"/>
        <v>6000</v>
      </c>
      <c r="F39" s="167">
        <v>2400</v>
      </c>
      <c r="G39" s="121">
        <f t="shared" si="1"/>
        <v>0.4</v>
      </c>
    </row>
    <row r="40" spans="1:7">
      <c r="A40" s="136"/>
      <c r="B40" s="166" t="s">
        <v>37</v>
      </c>
      <c r="C40" s="158">
        <v>1000</v>
      </c>
      <c r="D40" s="167"/>
      <c r="E40" s="159">
        <f t="shared" si="3"/>
        <v>1000</v>
      </c>
      <c r="F40" s="167">
        <v>396</v>
      </c>
      <c r="G40" s="121">
        <f t="shared" si="1"/>
        <v>0.39600000000000002</v>
      </c>
    </row>
    <row r="41" spans="1:7">
      <c r="A41" s="136"/>
      <c r="B41" s="137" t="s">
        <v>39</v>
      </c>
      <c r="C41" s="168">
        <v>12000</v>
      </c>
      <c r="D41" s="169"/>
      <c r="E41" s="159">
        <f t="shared" si="3"/>
        <v>12000</v>
      </c>
      <c r="F41" s="169">
        <v>4828</v>
      </c>
      <c r="G41" s="121">
        <f t="shared" si="1"/>
        <v>0.40233333333333332</v>
      </c>
    </row>
    <row r="42" spans="1:7">
      <c r="A42" s="136"/>
      <c r="B42" s="137" t="s">
        <v>49</v>
      </c>
      <c r="C42" s="168">
        <v>265000</v>
      </c>
      <c r="D42" s="169"/>
      <c r="E42" s="159">
        <f t="shared" si="3"/>
        <v>265000</v>
      </c>
      <c r="F42" s="169">
        <v>320064.51</v>
      </c>
      <c r="G42" s="121">
        <f t="shared" si="1"/>
        <v>1.207790603773585</v>
      </c>
    </row>
    <row r="43" spans="1:7" ht="13.5" thickBot="1">
      <c r="A43" s="136"/>
      <c r="B43" s="137" t="s">
        <v>59</v>
      </c>
      <c r="C43" s="168">
        <v>124000</v>
      </c>
      <c r="D43" s="169"/>
      <c r="E43" s="159">
        <f t="shared" si="3"/>
        <v>124000</v>
      </c>
      <c r="F43" s="169">
        <v>99870</v>
      </c>
      <c r="G43" s="121">
        <f t="shared" si="1"/>
        <v>0.80540322580645163</v>
      </c>
    </row>
    <row r="44" spans="1:7" ht="15.75" thickBot="1">
      <c r="A44" s="147"/>
      <c r="B44" s="148" t="s">
        <v>29</v>
      </c>
      <c r="C44" s="170">
        <f>C20+C34</f>
        <v>1026000</v>
      </c>
      <c r="D44" s="170">
        <f>D20+D34</f>
        <v>0</v>
      </c>
      <c r="E44" s="170">
        <f>E20+E34</f>
        <v>1026000</v>
      </c>
      <c r="F44" s="170">
        <f>F20+F34</f>
        <v>987506.29</v>
      </c>
      <c r="G44" s="150">
        <f>F44/E44</f>
        <v>0.9624817641325536</v>
      </c>
    </row>
    <row r="45" spans="1:7" ht="13.5" thickBot="1">
      <c r="C45" s="88"/>
      <c r="D45" s="88"/>
      <c r="E45" s="88"/>
      <c r="F45" s="88"/>
      <c r="G45" s="88"/>
    </row>
    <row r="46" spans="1:7" ht="13.5" thickBot="1">
      <c r="B46" s="171" t="s">
        <v>65</v>
      </c>
      <c r="C46" s="172">
        <f>C15-C44</f>
        <v>0</v>
      </c>
      <c r="D46" s="172">
        <f>D15-D44</f>
        <v>0</v>
      </c>
      <c r="E46" s="172">
        <f>E15-E44</f>
        <v>0</v>
      </c>
      <c r="F46" s="172">
        <f>F15-F44</f>
        <v>190873.94999999995</v>
      </c>
      <c r="G46" s="88"/>
    </row>
    <row r="47" spans="1:7">
      <c r="C47" s="88"/>
      <c r="D47" s="88"/>
      <c r="E47" s="88"/>
      <c r="F47" s="88"/>
      <c r="G47" s="88"/>
    </row>
    <row r="48" spans="1:7">
      <c r="C48" s="88"/>
      <c r="D48" s="88"/>
      <c r="E48" s="88"/>
      <c r="F48" s="88"/>
      <c r="G48" s="88"/>
    </row>
    <row r="49" spans="2:7">
      <c r="B49" s="173" t="s">
        <v>66</v>
      </c>
      <c r="C49" s="174">
        <f>[2]HČ!C93</f>
        <v>0</v>
      </c>
      <c r="D49" s="174">
        <f>[2]HČ!D93</f>
        <v>0</v>
      </c>
      <c r="E49" s="174">
        <f>[2]HČ!E93</f>
        <v>0</v>
      </c>
      <c r="F49" s="174"/>
      <c r="G49" s="88"/>
    </row>
    <row r="50" spans="2:7">
      <c r="B50" s="175" t="s">
        <v>67</v>
      </c>
      <c r="C50" s="176">
        <f>C46</f>
        <v>0</v>
      </c>
      <c r="D50" s="176">
        <f>D46</f>
        <v>0</v>
      </c>
      <c r="E50" s="176">
        <f>E46</f>
        <v>0</v>
      </c>
      <c r="F50" s="176">
        <f>F46</f>
        <v>190873.94999999995</v>
      </c>
      <c r="G50" s="88"/>
    </row>
    <row r="51" spans="2:7">
      <c r="B51" s="177" t="s">
        <v>68</v>
      </c>
      <c r="C51" s="178">
        <f>SUM(C49:C50)</f>
        <v>0</v>
      </c>
      <c r="D51" s="178">
        <f>SUM(D49:D50)</f>
        <v>0</v>
      </c>
      <c r="E51" s="178">
        <f>SUM(E49:E50)</f>
        <v>0</v>
      </c>
      <c r="F51" s="178">
        <f>SUM(F49:F50)</f>
        <v>190873.94999999995</v>
      </c>
      <c r="G51" s="88"/>
    </row>
    <row r="52" spans="2:7">
      <c r="C52" s="88"/>
      <c r="D52" s="88"/>
      <c r="E52" s="88"/>
      <c r="F52" s="88"/>
      <c r="G52" s="88"/>
    </row>
    <row r="53" spans="2:7">
      <c r="B53" s="179"/>
      <c r="C53" s="88"/>
      <c r="D53" s="88"/>
      <c r="E53" s="88"/>
      <c r="F53" s="88"/>
      <c r="G53" s="88"/>
    </row>
    <row r="54" spans="2:7">
      <c r="B54" s="179"/>
      <c r="C54" s="88"/>
      <c r="D54" s="88"/>
      <c r="E54" s="88"/>
      <c r="F54" s="88"/>
      <c r="G54" s="88"/>
    </row>
    <row r="55" spans="2:7">
      <c r="G55" s="88"/>
    </row>
    <row r="56" spans="2:7">
      <c r="G56" s="88"/>
    </row>
    <row r="57" spans="2:7">
      <c r="B57" s="180" t="s">
        <v>69</v>
      </c>
      <c r="C57" s="88"/>
      <c r="E57" s="88" t="s">
        <v>70</v>
      </c>
    </row>
    <row r="58" spans="2:7">
      <c r="B58" s="179" t="s">
        <v>71</v>
      </c>
      <c r="C58" s="88"/>
    </row>
  </sheetData>
  <mergeCells count="15">
    <mergeCell ref="B1:G1"/>
    <mergeCell ref="B3:B5"/>
    <mergeCell ref="C3:G3"/>
    <mergeCell ref="C4:C5"/>
    <mergeCell ref="D4:D5"/>
    <mergeCell ref="E4:E5"/>
    <mergeCell ref="F4:F5"/>
    <mergeCell ref="G4:G5"/>
    <mergeCell ref="B17:B19"/>
    <mergeCell ref="C17:G17"/>
    <mergeCell ref="C18:C19"/>
    <mergeCell ref="D18:D19"/>
    <mergeCell ref="E18:E19"/>
    <mergeCell ref="F18:F19"/>
    <mergeCell ref="G18:G19"/>
  </mergeCells>
  <pageMargins left="0.59055118110236227" right="0.59055118110236227" top="0.78740157480314965" bottom="0.78740157480314965" header="0.51181102362204722" footer="0.51181102362204722"/>
  <pageSetup paperSize="9" scale="85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4"/>
  <sheetViews>
    <sheetView topLeftCell="A22" workbookViewId="0">
      <selection activeCell="G30" sqref="G30"/>
    </sheetView>
  </sheetViews>
  <sheetFormatPr defaultRowHeight="15"/>
  <cols>
    <col min="1" max="1" width="29.42578125" style="232" customWidth="1"/>
    <col min="2" max="2" width="18.85546875" style="230" customWidth="1"/>
    <col min="3" max="3" width="16.140625" style="230" customWidth="1"/>
    <col min="4" max="4" width="20.28515625" style="230" customWidth="1"/>
    <col min="5" max="5" width="17.5703125" style="230" customWidth="1"/>
    <col min="6" max="6" width="8.85546875" style="231" customWidth="1"/>
    <col min="7" max="9" width="9.140625" style="232"/>
    <col min="10" max="10" width="14.28515625" style="232" bestFit="1" customWidth="1"/>
    <col min="11" max="256" width="9.140625" style="232"/>
    <col min="257" max="257" width="29.42578125" style="232" customWidth="1"/>
    <col min="258" max="258" width="18.85546875" style="232" customWidth="1"/>
    <col min="259" max="259" width="16.140625" style="232" customWidth="1"/>
    <col min="260" max="260" width="20.28515625" style="232" customWidth="1"/>
    <col min="261" max="261" width="17.5703125" style="232" customWidth="1"/>
    <col min="262" max="262" width="8.85546875" style="232" customWidth="1"/>
    <col min="263" max="265" width="9.140625" style="232"/>
    <col min="266" max="266" width="14.28515625" style="232" bestFit="1" customWidth="1"/>
    <col min="267" max="512" width="9.140625" style="232"/>
    <col min="513" max="513" width="29.42578125" style="232" customWidth="1"/>
    <col min="514" max="514" width="18.85546875" style="232" customWidth="1"/>
    <col min="515" max="515" width="16.140625" style="232" customWidth="1"/>
    <col min="516" max="516" width="20.28515625" style="232" customWidth="1"/>
    <col min="517" max="517" width="17.5703125" style="232" customWidth="1"/>
    <col min="518" max="518" width="8.85546875" style="232" customWidth="1"/>
    <col min="519" max="521" width="9.140625" style="232"/>
    <col min="522" max="522" width="14.28515625" style="232" bestFit="1" customWidth="1"/>
    <col min="523" max="768" width="9.140625" style="232"/>
    <col min="769" max="769" width="29.42578125" style="232" customWidth="1"/>
    <col min="770" max="770" width="18.85546875" style="232" customWidth="1"/>
    <col min="771" max="771" width="16.140625" style="232" customWidth="1"/>
    <col min="772" max="772" width="20.28515625" style="232" customWidth="1"/>
    <col min="773" max="773" width="17.5703125" style="232" customWidth="1"/>
    <col min="774" max="774" width="8.85546875" style="232" customWidth="1"/>
    <col min="775" max="777" width="9.140625" style="232"/>
    <col min="778" max="778" width="14.28515625" style="232" bestFit="1" customWidth="1"/>
    <col min="779" max="1024" width="9.140625" style="232"/>
    <col min="1025" max="1025" width="29.42578125" style="232" customWidth="1"/>
    <col min="1026" max="1026" width="18.85546875" style="232" customWidth="1"/>
    <col min="1027" max="1027" width="16.140625" style="232" customWidth="1"/>
    <col min="1028" max="1028" width="20.28515625" style="232" customWidth="1"/>
    <col min="1029" max="1029" width="17.5703125" style="232" customWidth="1"/>
    <col min="1030" max="1030" width="8.85546875" style="232" customWidth="1"/>
    <col min="1031" max="1033" width="9.140625" style="232"/>
    <col min="1034" max="1034" width="14.28515625" style="232" bestFit="1" customWidth="1"/>
    <col min="1035" max="1280" width="9.140625" style="232"/>
    <col min="1281" max="1281" width="29.42578125" style="232" customWidth="1"/>
    <col min="1282" max="1282" width="18.85546875" style="232" customWidth="1"/>
    <col min="1283" max="1283" width="16.140625" style="232" customWidth="1"/>
    <col min="1284" max="1284" width="20.28515625" style="232" customWidth="1"/>
    <col min="1285" max="1285" width="17.5703125" style="232" customWidth="1"/>
    <col min="1286" max="1286" width="8.85546875" style="232" customWidth="1"/>
    <col min="1287" max="1289" width="9.140625" style="232"/>
    <col min="1290" max="1290" width="14.28515625" style="232" bestFit="1" customWidth="1"/>
    <col min="1291" max="1536" width="9.140625" style="232"/>
    <col min="1537" max="1537" width="29.42578125" style="232" customWidth="1"/>
    <col min="1538" max="1538" width="18.85546875" style="232" customWidth="1"/>
    <col min="1539" max="1539" width="16.140625" style="232" customWidth="1"/>
    <col min="1540" max="1540" width="20.28515625" style="232" customWidth="1"/>
    <col min="1541" max="1541" width="17.5703125" style="232" customWidth="1"/>
    <col min="1542" max="1542" width="8.85546875" style="232" customWidth="1"/>
    <col min="1543" max="1545" width="9.140625" style="232"/>
    <col min="1546" max="1546" width="14.28515625" style="232" bestFit="1" customWidth="1"/>
    <col min="1547" max="1792" width="9.140625" style="232"/>
    <col min="1793" max="1793" width="29.42578125" style="232" customWidth="1"/>
    <col min="1794" max="1794" width="18.85546875" style="232" customWidth="1"/>
    <col min="1795" max="1795" width="16.140625" style="232" customWidth="1"/>
    <col min="1796" max="1796" width="20.28515625" style="232" customWidth="1"/>
    <col min="1797" max="1797" width="17.5703125" style="232" customWidth="1"/>
    <col min="1798" max="1798" width="8.85546875" style="232" customWidth="1"/>
    <col min="1799" max="1801" width="9.140625" style="232"/>
    <col min="1802" max="1802" width="14.28515625" style="232" bestFit="1" customWidth="1"/>
    <col min="1803" max="2048" width="9.140625" style="232"/>
    <col min="2049" max="2049" width="29.42578125" style="232" customWidth="1"/>
    <col min="2050" max="2050" width="18.85546875" style="232" customWidth="1"/>
    <col min="2051" max="2051" width="16.140625" style="232" customWidth="1"/>
    <col min="2052" max="2052" width="20.28515625" style="232" customWidth="1"/>
    <col min="2053" max="2053" width="17.5703125" style="232" customWidth="1"/>
    <col min="2054" max="2054" width="8.85546875" style="232" customWidth="1"/>
    <col min="2055" max="2057" width="9.140625" style="232"/>
    <col min="2058" max="2058" width="14.28515625" style="232" bestFit="1" customWidth="1"/>
    <col min="2059" max="2304" width="9.140625" style="232"/>
    <col min="2305" max="2305" width="29.42578125" style="232" customWidth="1"/>
    <col min="2306" max="2306" width="18.85546875" style="232" customWidth="1"/>
    <col min="2307" max="2307" width="16.140625" style="232" customWidth="1"/>
    <col min="2308" max="2308" width="20.28515625" style="232" customWidth="1"/>
    <col min="2309" max="2309" width="17.5703125" style="232" customWidth="1"/>
    <col min="2310" max="2310" width="8.85546875" style="232" customWidth="1"/>
    <col min="2311" max="2313" width="9.140625" style="232"/>
    <col min="2314" max="2314" width="14.28515625" style="232" bestFit="1" customWidth="1"/>
    <col min="2315" max="2560" width="9.140625" style="232"/>
    <col min="2561" max="2561" width="29.42578125" style="232" customWidth="1"/>
    <col min="2562" max="2562" width="18.85546875" style="232" customWidth="1"/>
    <col min="2563" max="2563" width="16.140625" style="232" customWidth="1"/>
    <col min="2564" max="2564" width="20.28515625" style="232" customWidth="1"/>
    <col min="2565" max="2565" width="17.5703125" style="232" customWidth="1"/>
    <col min="2566" max="2566" width="8.85546875" style="232" customWidth="1"/>
    <col min="2567" max="2569" width="9.140625" style="232"/>
    <col min="2570" max="2570" width="14.28515625" style="232" bestFit="1" customWidth="1"/>
    <col min="2571" max="2816" width="9.140625" style="232"/>
    <col min="2817" max="2817" width="29.42578125" style="232" customWidth="1"/>
    <col min="2818" max="2818" width="18.85546875" style="232" customWidth="1"/>
    <col min="2819" max="2819" width="16.140625" style="232" customWidth="1"/>
    <col min="2820" max="2820" width="20.28515625" style="232" customWidth="1"/>
    <col min="2821" max="2821" width="17.5703125" style="232" customWidth="1"/>
    <col min="2822" max="2822" width="8.85546875" style="232" customWidth="1"/>
    <col min="2823" max="2825" width="9.140625" style="232"/>
    <col min="2826" max="2826" width="14.28515625" style="232" bestFit="1" customWidth="1"/>
    <col min="2827" max="3072" width="9.140625" style="232"/>
    <col min="3073" max="3073" width="29.42578125" style="232" customWidth="1"/>
    <col min="3074" max="3074" width="18.85546875" style="232" customWidth="1"/>
    <col min="3075" max="3075" width="16.140625" style="232" customWidth="1"/>
    <col min="3076" max="3076" width="20.28515625" style="232" customWidth="1"/>
    <col min="3077" max="3077" width="17.5703125" style="232" customWidth="1"/>
    <col min="3078" max="3078" width="8.85546875" style="232" customWidth="1"/>
    <col min="3079" max="3081" width="9.140625" style="232"/>
    <col min="3082" max="3082" width="14.28515625" style="232" bestFit="1" customWidth="1"/>
    <col min="3083" max="3328" width="9.140625" style="232"/>
    <col min="3329" max="3329" width="29.42578125" style="232" customWidth="1"/>
    <col min="3330" max="3330" width="18.85546875" style="232" customWidth="1"/>
    <col min="3331" max="3331" width="16.140625" style="232" customWidth="1"/>
    <col min="3332" max="3332" width="20.28515625" style="232" customWidth="1"/>
    <col min="3333" max="3333" width="17.5703125" style="232" customWidth="1"/>
    <col min="3334" max="3334" width="8.85546875" style="232" customWidth="1"/>
    <col min="3335" max="3337" width="9.140625" style="232"/>
    <col min="3338" max="3338" width="14.28515625" style="232" bestFit="1" customWidth="1"/>
    <col min="3339" max="3584" width="9.140625" style="232"/>
    <col min="3585" max="3585" width="29.42578125" style="232" customWidth="1"/>
    <col min="3586" max="3586" width="18.85546875" style="232" customWidth="1"/>
    <col min="3587" max="3587" width="16.140625" style="232" customWidth="1"/>
    <col min="3588" max="3588" width="20.28515625" style="232" customWidth="1"/>
    <col min="3589" max="3589" width="17.5703125" style="232" customWidth="1"/>
    <col min="3590" max="3590" width="8.85546875" style="232" customWidth="1"/>
    <col min="3591" max="3593" width="9.140625" style="232"/>
    <col min="3594" max="3594" width="14.28515625" style="232" bestFit="1" customWidth="1"/>
    <col min="3595" max="3840" width="9.140625" style="232"/>
    <col min="3841" max="3841" width="29.42578125" style="232" customWidth="1"/>
    <col min="3842" max="3842" width="18.85546875" style="232" customWidth="1"/>
    <col min="3843" max="3843" width="16.140625" style="232" customWidth="1"/>
    <col min="3844" max="3844" width="20.28515625" style="232" customWidth="1"/>
    <col min="3845" max="3845" width="17.5703125" style="232" customWidth="1"/>
    <col min="3846" max="3846" width="8.85546875" style="232" customWidth="1"/>
    <col min="3847" max="3849" width="9.140625" style="232"/>
    <col min="3850" max="3850" width="14.28515625" style="232" bestFit="1" customWidth="1"/>
    <col min="3851" max="4096" width="9.140625" style="232"/>
    <col min="4097" max="4097" width="29.42578125" style="232" customWidth="1"/>
    <col min="4098" max="4098" width="18.85546875" style="232" customWidth="1"/>
    <col min="4099" max="4099" width="16.140625" style="232" customWidth="1"/>
    <col min="4100" max="4100" width="20.28515625" style="232" customWidth="1"/>
    <col min="4101" max="4101" width="17.5703125" style="232" customWidth="1"/>
    <col min="4102" max="4102" width="8.85546875" style="232" customWidth="1"/>
    <col min="4103" max="4105" width="9.140625" style="232"/>
    <col min="4106" max="4106" width="14.28515625" style="232" bestFit="1" customWidth="1"/>
    <col min="4107" max="4352" width="9.140625" style="232"/>
    <col min="4353" max="4353" width="29.42578125" style="232" customWidth="1"/>
    <col min="4354" max="4354" width="18.85546875" style="232" customWidth="1"/>
    <col min="4355" max="4355" width="16.140625" style="232" customWidth="1"/>
    <col min="4356" max="4356" width="20.28515625" style="232" customWidth="1"/>
    <col min="4357" max="4357" width="17.5703125" style="232" customWidth="1"/>
    <col min="4358" max="4358" width="8.85546875" style="232" customWidth="1"/>
    <col min="4359" max="4361" width="9.140625" style="232"/>
    <col min="4362" max="4362" width="14.28515625" style="232" bestFit="1" customWidth="1"/>
    <col min="4363" max="4608" width="9.140625" style="232"/>
    <col min="4609" max="4609" width="29.42578125" style="232" customWidth="1"/>
    <col min="4610" max="4610" width="18.85546875" style="232" customWidth="1"/>
    <col min="4611" max="4611" width="16.140625" style="232" customWidth="1"/>
    <col min="4612" max="4612" width="20.28515625" style="232" customWidth="1"/>
    <col min="4613" max="4613" width="17.5703125" style="232" customWidth="1"/>
    <col min="4614" max="4614" width="8.85546875" style="232" customWidth="1"/>
    <col min="4615" max="4617" width="9.140625" style="232"/>
    <col min="4618" max="4618" width="14.28515625" style="232" bestFit="1" customWidth="1"/>
    <col min="4619" max="4864" width="9.140625" style="232"/>
    <col min="4865" max="4865" width="29.42578125" style="232" customWidth="1"/>
    <col min="4866" max="4866" width="18.85546875" style="232" customWidth="1"/>
    <col min="4867" max="4867" width="16.140625" style="232" customWidth="1"/>
    <col min="4868" max="4868" width="20.28515625" style="232" customWidth="1"/>
    <col min="4869" max="4869" width="17.5703125" style="232" customWidth="1"/>
    <col min="4870" max="4870" width="8.85546875" style="232" customWidth="1"/>
    <col min="4871" max="4873" width="9.140625" style="232"/>
    <col min="4874" max="4874" width="14.28515625" style="232" bestFit="1" customWidth="1"/>
    <col min="4875" max="5120" width="9.140625" style="232"/>
    <col min="5121" max="5121" width="29.42578125" style="232" customWidth="1"/>
    <col min="5122" max="5122" width="18.85546875" style="232" customWidth="1"/>
    <col min="5123" max="5123" width="16.140625" style="232" customWidth="1"/>
    <col min="5124" max="5124" width="20.28515625" style="232" customWidth="1"/>
    <col min="5125" max="5125" width="17.5703125" style="232" customWidth="1"/>
    <col min="5126" max="5126" width="8.85546875" style="232" customWidth="1"/>
    <col min="5127" max="5129" width="9.140625" style="232"/>
    <col min="5130" max="5130" width="14.28515625" style="232" bestFit="1" customWidth="1"/>
    <col min="5131" max="5376" width="9.140625" style="232"/>
    <col min="5377" max="5377" width="29.42578125" style="232" customWidth="1"/>
    <col min="5378" max="5378" width="18.85546875" style="232" customWidth="1"/>
    <col min="5379" max="5379" width="16.140625" style="232" customWidth="1"/>
    <col min="5380" max="5380" width="20.28515625" style="232" customWidth="1"/>
    <col min="5381" max="5381" width="17.5703125" style="232" customWidth="1"/>
    <col min="5382" max="5382" width="8.85546875" style="232" customWidth="1"/>
    <col min="5383" max="5385" width="9.140625" style="232"/>
    <col min="5386" max="5386" width="14.28515625" style="232" bestFit="1" customWidth="1"/>
    <col min="5387" max="5632" width="9.140625" style="232"/>
    <col min="5633" max="5633" width="29.42578125" style="232" customWidth="1"/>
    <col min="5634" max="5634" width="18.85546875" style="232" customWidth="1"/>
    <col min="5635" max="5635" width="16.140625" style="232" customWidth="1"/>
    <col min="5636" max="5636" width="20.28515625" style="232" customWidth="1"/>
    <col min="5637" max="5637" width="17.5703125" style="232" customWidth="1"/>
    <col min="5638" max="5638" width="8.85546875" style="232" customWidth="1"/>
    <col min="5639" max="5641" width="9.140625" style="232"/>
    <col min="5642" max="5642" width="14.28515625" style="232" bestFit="1" customWidth="1"/>
    <col min="5643" max="5888" width="9.140625" style="232"/>
    <col min="5889" max="5889" width="29.42578125" style="232" customWidth="1"/>
    <col min="5890" max="5890" width="18.85546875" style="232" customWidth="1"/>
    <col min="5891" max="5891" width="16.140625" style="232" customWidth="1"/>
    <col min="5892" max="5892" width="20.28515625" style="232" customWidth="1"/>
    <col min="5893" max="5893" width="17.5703125" style="232" customWidth="1"/>
    <col min="5894" max="5894" width="8.85546875" style="232" customWidth="1"/>
    <col min="5895" max="5897" width="9.140625" style="232"/>
    <col min="5898" max="5898" width="14.28515625" style="232" bestFit="1" customWidth="1"/>
    <col min="5899" max="6144" width="9.140625" style="232"/>
    <col min="6145" max="6145" width="29.42578125" style="232" customWidth="1"/>
    <col min="6146" max="6146" width="18.85546875" style="232" customWidth="1"/>
    <col min="6147" max="6147" width="16.140625" style="232" customWidth="1"/>
    <col min="6148" max="6148" width="20.28515625" style="232" customWidth="1"/>
    <col min="6149" max="6149" width="17.5703125" style="232" customWidth="1"/>
    <col min="6150" max="6150" width="8.85546875" style="232" customWidth="1"/>
    <col min="6151" max="6153" width="9.140625" style="232"/>
    <col min="6154" max="6154" width="14.28515625" style="232" bestFit="1" customWidth="1"/>
    <col min="6155" max="6400" width="9.140625" style="232"/>
    <col min="6401" max="6401" width="29.42578125" style="232" customWidth="1"/>
    <col min="6402" max="6402" width="18.85546875" style="232" customWidth="1"/>
    <col min="6403" max="6403" width="16.140625" style="232" customWidth="1"/>
    <col min="6404" max="6404" width="20.28515625" style="232" customWidth="1"/>
    <col min="6405" max="6405" width="17.5703125" style="232" customWidth="1"/>
    <col min="6406" max="6406" width="8.85546875" style="232" customWidth="1"/>
    <col min="6407" max="6409" width="9.140625" style="232"/>
    <col min="6410" max="6410" width="14.28515625" style="232" bestFit="1" customWidth="1"/>
    <col min="6411" max="6656" width="9.140625" style="232"/>
    <col min="6657" max="6657" width="29.42578125" style="232" customWidth="1"/>
    <col min="6658" max="6658" width="18.85546875" style="232" customWidth="1"/>
    <col min="6659" max="6659" width="16.140625" style="232" customWidth="1"/>
    <col min="6660" max="6660" width="20.28515625" style="232" customWidth="1"/>
    <col min="6661" max="6661" width="17.5703125" style="232" customWidth="1"/>
    <col min="6662" max="6662" width="8.85546875" style="232" customWidth="1"/>
    <col min="6663" max="6665" width="9.140625" style="232"/>
    <col min="6666" max="6666" width="14.28515625" style="232" bestFit="1" customWidth="1"/>
    <col min="6667" max="6912" width="9.140625" style="232"/>
    <col min="6913" max="6913" width="29.42578125" style="232" customWidth="1"/>
    <col min="6914" max="6914" width="18.85546875" style="232" customWidth="1"/>
    <col min="6915" max="6915" width="16.140625" style="232" customWidth="1"/>
    <col min="6916" max="6916" width="20.28515625" style="232" customWidth="1"/>
    <col min="6917" max="6917" width="17.5703125" style="232" customWidth="1"/>
    <col min="6918" max="6918" width="8.85546875" style="232" customWidth="1"/>
    <col min="6919" max="6921" width="9.140625" style="232"/>
    <col min="6922" max="6922" width="14.28515625" style="232" bestFit="1" customWidth="1"/>
    <col min="6923" max="7168" width="9.140625" style="232"/>
    <col min="7169" max="7169" width="29.42578125" style="232" customWidth="1"/>
    <col min="7170" max="7170" width="18.85546875" style="232" customWidth="1"/>
    <col min="7171" max="7171" width="16.140625" style="232" customWidth="1"/>
    <col min="7172" max="7172" width="20.28515625" style="232" customWidth="1"/>
    <col min="7173" max="7173" width="17.5703125" style="232" customWidth="1"/>
    <col min="7174" max="7174" width="8.85546875" style="232" customWidth="1"/>
    <col min="7175" max="7177" width="9.140625" style="232"/>
    <col min="7178" max="7178" width="14.28515625" style="232" bestFit="1" customWidth="1"/>
    <col min="7179" max="7424" width="9.140625" style="232"/>
    <col min="7425" max="7425" width="29.42578125" style="232" customWidth="1"/>
    <col min="7426" max="7426" width="18.85546875" style="232" customWidth="1"/>
    <col min="7427" max="7427" width="16.140625" style="232" customWidth="1"/>
    <col min="7428" max="7428" width="20.28515625" style="232" customWidth="1"/>
    <col min="7429" max="7429" width="17.5703125" style="232" customWidth="1"/>
    <col min="7430" max="7430" width="8.85546875" style="232" customWidth="1"/>
    <col min="7431" max="7433" width="9.140625" style="232"/>
    <col min="7434" max="7434" width="14.28515625" style="232" bestFit="1" customWidth="1"/>
    <col min="7435" max="7680" width="9.140625" style="232"/>
    <col min="7681" max="7681" width="29.42578125" style="232" customWidth="1"/>
    <col min="7682" max="7682" width="18.85546875" style="232" customWidth="1"/>
    <col min="7683" max="7683" width="16.140625" style="232" customWidth="1"/>
    <col min="7684" max="7684" width="20.28515625" style="232" customWidth="1"/>
    <col min="7685" max="7685" width="17.5703125" style="232" customWidth="1"/>
    <col min="7686" max="7686" width="8.85546875" style="232" customWidth="1"/>
    <col min="7687" max="7689" width="9.140625" style="232"/>
    <col min="7690" max="7690" width="14.28515625" style="232" bestFit="1" customWidth="1"/>
    <col min="7691" max="7936" width="9.140625" style="232"/>
    <col min="7937" max="7937" width="29.42578125" style="232" customWidth="1"/>
    <col min="7938" max="7938" width="18.85546875" style="232" customWidth="1"/>
    <col min="7939" max="7939" width="16.140625" style="232" customWidth="1"/>
    <col min="7940" max="7940" width="20.28515625" style="232" customWidth="1"/>
    <col min="7941" max="7941" width="17.5703125" style="232" customWidth="1"/>
    <col min="7942" max="7942" width="8.85546875" style="232" customWidth="1"/>
    <col min="7943" max="7945" width="9.140625" style="232"/>
    <col min="7946" max="7946" width="14.28515625" style="232" bestFit="1" customWidth="1"/>
    <col min="7947" max="8192" width="9.140625" style="232"/>
    <col min="8193" max="8193" width="29.42578125" style="232" customWidth="1"/>
    <col min="8194" max="8194" width="18.85546875" style="232" customWidth="1"/>
    <col min="8195" max="8195" width="16.140625" style="232" customWidth="1"/>
    <col min="8196" max="8196" width="20.28515625" style="232" customWidth="1"/>
    <col min="8197" max="8197" width="17.5703125" style="232" customWidth="1"/>
    <col min="8198" max="8198" width="8.85546875" style="232" customWidth="1"/>
    <col min="8199" max="8201" width="9.140625" style="232"/>
    <col min="8202" max="8202" width="14.28515625" style="232" bestFit="1" customWidth="1"/>
    <col min="8203" max="8448" width="9.140625" style="232"/>
    <col min="8449" max="8449" width="29.42578125" style="232" customWidth="1"/>
    <col min="8450" max="8450" width="18.85546875" style="232" customWidth="1"/>
    <col min="8451" max="8451" width="16.140625" style="232" customWidth="1"/>
    <col min="8452" max="8452" width="20.28515625" style="232" customWidth="1"/>
    <col min="8453" max="8453" width="17.5703125" style="232" customWidth="1"/>
    <col min="8454" max="8454" width="8.85546875" style="232" customWidth="1"/>
    <col min="8455" max="8457" width="9.140625" style="232"/>
    <col min="8458" max="8458" width="14.28515625" style="232" bestFit="1" customWidth="1"/>
    <col min="8459" max="8704" width="9.140625" style="232"/>
    <col min="8705" max="8705" width="29.42578125" style="232" customWidth="1"/>
    <col min="8706" max="8706" width="18.85546875" style="232" customWidth="1"/>
    <col min="8707" max="8707" width="16.140625" style="232" customWidth="1"/>
    <col min="8708" max="8708" width="20.28515625" style="232" customWidth="1"/>
    <col min="8709" max="8709" width="17.5703125" style="232" customWidth="1"/>
    <col min="8710" max="8710" width="8.85546875" style="232" customWidth="1"/>
    <col min="8711" max="8713" width="9.140625" style="232"/>
    <col min="8714" max="8714" width="14.28515625" style="232" bestFit="1" customWidth="1"/>
    <col min="8715" max="8960" width="9.140625" style="232"/>
    <col min="8961" max="8961" width="29.42578125" style="232" customWidth="1"/>
    <col min="8962" max="8962" width="18.85546875" style="232" customWidth="1"/>
    <col min="8963" max="8963" width="16.140625" style="232" customWidth="1"/>
    <col min="8964" max="8964" width="20.28515625" style="232" customWidth="1"/>
    <col min="8965" max="8965" width="17.5703125" style="232" customWidth="1"/>
    <col min="8966" max="8966" width="8.85546875" style="232" customWidth="1"/>
    <col min="8967" max="8969" width="9.140625" style="232"/>
    <col min="8970" max="8970" width="14.28515625" style="232" bestFit="1" customWidth="1"/>
    <col min="8971" max="9216" width="9.140625" style="232"/>
    <col min="9217" max="9217" width="29.42578125" style="232" customWidth="1"/>
    <col min="9218" max="9218" width="18.85546875" style="232" customWidth="1"/>
    <col min="9219" max="9219" width="16.140625" style="232" customWidth="1"/>
    <col min="9220" max="9220" width="20.28515625" style="232" customWidth="1"/>
    <col min="9221" max="9221" width="17.5703125" style="232" customWidth="1"/>
    <col min="9222" max="9222" width="8.85546875" style="232" customWidth="1"/>
    <col min="9223" max="9225" width="9.140625" style="232"/>
    <col min="9226" max="9226" width="14.28515625" style="232" bestFit="1" customWidth="1"/>
    <col min="9227" max="9472" width="9.140625" style="232"/>
    <col min="9473" max="9473" width="29.42578125" style="232" customWidth="1"/>
    <col min="9474" max="9474" width="18.85546875" style="232" customWidth="1"/>
    <col min="9475" max="9475" width="16.140625" style="232" customWidth="1"/>
    <col min="9476" max="9476" width="20.28515625" style="232" customWidth="1"/>
    <col min="9477" max="9477" width="17.5703125" style="232" customWidth="1"/>
    <col min="9478" max="9478" width="8.85546875" style="232" customWidth="1"/>
    <col min="9479" max="9481" width="9.140625" style="232"/>
    <col min="9482" max="9482" width="14.28515625" style="232" bestFit="1" customWidth="1"/>
    <col min="9483" max="9728" width="9.140625" style="232"/>
    <col min="9729" max="9729" width="29.42578125" style="232" customWidth="1"/>
    <col min="9730" max="9730" width="18.85546875" style="232" customWidth="1"/>
    <col min="9731" max="9731" width="16.140625" style="232" customWidth="1"/>
    <col min="9732" max="9732" width="20.28515625" style="232" customWidth="1"/>
    <col min="9733" max="9733" width="17.5703125" style="232" customWidth="1"/>
    <col min="9734" max="9734" width="8.85546875" style="232" customWidth="1"/>
    <col min="9735" max="9737" width="9.140625" style="232"/>
    <col min="9738" max="9738" width="14.28515625" style="232" bestFit="1" customWidth="1"/>
    <col min="9739" max="9984" width="9.140625" style="232"/>
    <col min="9985" max="9985" width="29.42578125" style="232" customWidth="1"/>
    <col min="9986" max="9986" width="18.85546875" style="232" customWidth="1"/>
    <col min="9987" max="9987" width="16.140625" style="232" customWidth="1"/>
    <col min="9988" max="9988" width="20.28515625" style="232" customWidth="1"/>
    <col min="9989" max="9989" width="17.5703125" style="232" customWidth="1"/>
    <col min="9990" max="9990" width="8.85546875" style="232" customWidth="1"/>
    <col min="9991" max="9993" width="9.140625" style="232"/>
    <col min="9994" max="9994" width="14.28515625" style="232" bestFit="1" customWidth="1"/>
    <col min="9995" max="10240" width="9.140625" style="232"/>
    <col min="10241" max="10241" width="29.42578125" style="232" customWidth="1"/>
    <col min="10242" max="10242" width="18.85546875" style="232" customWidth="1"/>
    <col min="10243" max="10243" width="16.140625" style="232" customWidth="1"/>
    <col min="10244" max="10244" width="20.28515625" style="232" customWidth="1"/>
    <col min="10245" max="10245" width="17.5703125" style="232" customWidth="1"/>
    <col min="10246" max="10246" width="8.85546875" style="232" customWidth="1"/>
    <col min="10247" max="10249" width="9.140625" style="232"/>
    <col min="10250" max="10250" width="14.28515625" style="232" bestFit="1" customWidth="1"/>
    <col min="10251" max="10496" width="9.140625" style="232"/>
    <col min="10497" max="10497" width="29.42578125" style="232" customWidth="1"/>
    <col min="10498" max="10498" width="18.85546875" style="232" customWidth="1"/>
    <col min="10499" max="10499" width="16.140625" style="232" customWidth="1"/>
    <col min="10500" max="10500" width="20.28515625" style="232" customWidth="1"/>
    <col min="10501" max="10501" width="17.5703125" style="232" customWidth="1"/>
    <col min="10502" max="10502" width="8.85546875" style="232" customWidth="1"/>
    <col min="10503" max="10505" width="9.140625" style="232"/>
    <col min="10506" max="10506" width="14.28515625" style="232" bestFit="1" customWidth="1"/>
    <col min="10507" max="10752" width="9.140625" style="232"/>
    <col min="10753" max="10753" width="29.42578125" style="232" customWidth="1"/>
    <col min="10754" max="10754" width="18.85546875" style="232" customWidth="1"/>
    <col min="10755" max="10755" width="16.140625" style="232" customWidth="1"/>
    <col min="10756" max="10756" width="20.28515625" style="232" customWidth="1"/>
    <col min="10757" max="10757" width="17.5703125" style="232" customWidth="1"/>
    <col min="10758" max="10758" width="8.85546875" style="232" customWidth="1"/>
    <col min="10759" max="10761" width="9.140625" style="232"/>
    <col min="10762" max="10762" width="14.28515625" style="232" bestFit="1" customWidth="1"/>
    <col min="10763" max="11008" width="9.140625" style="232"/>
    <col min="11009" max="11009" width="29.42578125" style="232" customWidth="1"/>
    <col min="11010" max="11010" width="18.85546875" style="232" customWidth="1"/>
    <col min="11011" max="11011" width="16.140625" style="232" customWidth="1"/>
    <col min="11012" max="11012" width="20.28515625" style="232" customWidth="1"/>
    <col min="11013" max="11013" width="17.5703125" style="232" customWidth="1"/>
    <col min="11014" max="11014" width="8.85546875" style="232" customWidth="1"/>
    <col min="11015" max="11017" width="9.140625" style="232"/>
    <col min="11018" max="11018" width="14.28515625" style="232" bestFit="1" customWidth="1"/>
    <col min="11019" max="11264" width="9.140625" style="232"/>
    <col min="11265" max="11265" width="29.42578125" style="232" customWidth="1"/>
    <col min="11266" max="11266" width="18.85546875" style="232" customWidth="1"/>
    <col min="11267" max="11267" width="16.140625" style="232" customWidth="1"/>
    <col min="11268" max="11268" width="20.28515625" style="232" customWidth="1"/>
    <col min="11269" max="11269" width="17.5703125" style="232" customWidth="1"/>
    <col min="11270" max="11270" width="8.85546875" style="232" customWidth="1"/>
    <col min="11271" max="11273" width="9.140625" style="232"/>
    <col min="11274" max="11274" width="14.28515625" style="232" bestFit="1" customWidth="1"/>
    <col min="11275" max="11520" width="9.140625" style="232"/>
    <col min="11521" max="11521" width="29.42578125" style="232" customWidth="1"/>
    <col min="11522" max="11522" width="18.85546875" style="232" customWidth="1"/>
    <col min="11523" max="11523" width="16.140625" style="232" customWidth="1"/>
    <col min="11524" max="11524" width="20.28515625" style="232" customWidth="1"/>
    <col min="11525" max="11525" width="17.5703125" style="232" customWidth="1"/>
    <col min="11526" max="11526" width="8.85546875" style="232" customWidth="1"/>
    <col min="11527" max="11529" width="9.140625" style="232"/>
    <col min="11530" max="11530" width="14.28515625" style="232" bestFit="1" customWidth="1"/>
    <col min="11531" max="11776" width="9.140625" style="232"/>
    <col min="11777" max="11777" width="29.42578125" style="232" customWidth="1"/>
    <col min="11778" max="11778" width="18.85546875" style="232" customWidth="1"/>
    <col min="11779" max="11779" width="16.140625" style="232" customWidth="1"/>
    <col min="11780" max="11780" width="20.28515625" style="232" customWidth="1"/>
    <col min="11781" max="11781" width="17.5703125" style="232" customWidth="1"/>
    <col min="11782" max="11782" width="8.85546875" style="232" customWidth="1"/>
    <col min="11783" max="11785" width="9.140625" style="232"/>
    <col min="11786" max="11786" width="14.28515625" style="232" bestFit="1" customWidth="1"/>
    <col min="11787" max="12032" width="9.140625" style="232"/>
    <col min="12033" max="12033" width="29.42578125" style="232" customWidth="1"/>
    <col min="12034" max="12034" width="18.85546875" style="232" customWidth="1"/>
    <col min="12035" max="12035" width="16.140625" style="232" customWidth="1"/>
    <col min="12036" max="12036" width="20.28515625" style="232" customWidth="1"/>
    <col min="12037" max="12037" width="17.5703125" style="232" customWidth="1"/>
    <col min="12038" max="12038" width="8.85546875" style="232" customWidth="1"/>
    <col min="12039" max="12041" width="9.140625" style="232"/>
    <col min="12042" max="12042" width="14.28515625" style="232" bestFit="1" customWidth="1"/>
    <col min="12043" max="12288" width="9.140625" style="232"/>
    <col min="12289" max="12289" width="29.42578125" style="232" customWidth="1"/>
    <col min="12290" max="12290" width="18.85546875" style="232" customWidth="1"/>
    <col min="12291" max="12291" width="16.140625" style="232" customWidth="1"/>
    <col min="12292" max="12292" width="20.28515625" style="232" customWidth="1"/>
    <col min="12293" max="12293" width="17.5703125" style="232" customWidth="1"/>
    <col min="12294" max="12294" width="8.85546875" style="232" customWidth="1"/>
    <col min="12295" max="12297" width="9.140625" style="232"/>
    <col min="12298" max="12298" width="14.28515625" style="232" bestFit="1" customWidth="1"/>
    <col min="12299" max="12544" width="9.140625" style="232"/>
    <col min="12545" max="12545" width="29.42578125" style="232" customWidth="1"/>
    <col min="12546" max="12546" width="18.85546875" style="232" customWidth="1"/>
    <col min="12547" max="12547" width="16.140625" style="232" customWidth="1"/>
    <col min="12548" max="12548" width="20.28515625" style="232" customWidth="1"/>
    <col min="12549" max="12549" width="17.5703125" style="232" customWidth="1"/>
    <col min="12550" max="12550" width="8.85546875" style="232" customWidth="1"/>
    <col min="12551" max="12553" width="9.140625" style="232"/>
    <col min="12554" max="12554" width="14.28515625" style="232" bestFit="1" customWidth="1"/>
    <col min="12555" max="12800" width="9.140625" style="232"/>
    <col min="12801" max="12801" width="29.42578125" style="232" customWidth="1"/>
    <col min="12802" max="12802" width="18.85546875" style="232" customWidth="1"/>
    <col min="12803" max="12803" width="16.140625" style="232" customWidth="1"/>
    <col min="12804" max="12804" width="20.28515625" style="232" customWidth="1"/>
    <col min="12805" max="12805" width="17.5703125" style="232" customWidth="1"/>
    <col min="12806" max="12806" width="8.85546875" style="232" customWidth="1"/>
    <col min="12807" max="12809" width="9.140625" style="232"/>
    <col min="12810" max="12810" width="14.28515625" style="232" bestFit="1" customWidth="1"/>
    <col min="12811" max="13056" width="9.140625" style="232"/>
    <col min="13057" max="13057" width="29.42578125" style="232" customWidth="1"/>
    <col min="13058" max="13058" width="18.85546875" style="232" customWidth="1"/>
    <col min="13059" max="13059" width="16.140625" style="232" customWidth="1"/>
    <col min="13060" max="13060" width="20.28515625" style="232" customWidth="1"/>
    <col min="13061" max="13061" width="17.5703125" style="232" customWidth="1"/>
    <col min="13062" max="13062" width="8.85546875" style="232" customWidth="1"/>
    <col min="13063" max="13065" width="9.140625" style="232"/>
    <col min="13066" max="13066" width="14.28515625" style="232" bestFit="1" customWidth="1"/>
    <col min="13067" max="13312" width="9.140625" style="232"/>
    <col min="13313" max="13313" width="29.42578125" style="232" customWidth="1"/>
    <col min="13314" max="13314" width="18.85546875" style="232" customWidth="1"/>
    <col min="13315" max="13315" width="16.140625" style="232" customWidth="1"/>
    <col min="13316" max="13316" width="20.28515625" style="232" customWidth="1"/>
    <col min="13317" max="13317" width="17.5703125" style="232" customWidth="1"/>
    <col min="13318" max="13318" width="8.85546875" style="232" customWidth="1"/>
    <col min="13319" max="13321" width="9.140625" style="232"/>
    <col min="13322" max="13322" width="14.28515625" style="232" bestFit="1" customWidth="1"/>
    <col min="13323" max="13568" width="9.140625" style="232"/>
    <col min="13569" max="13569" width="29.42578125" style="232" customWidth="1"/>
    <col min="13570" max="13570" width="18.85546875" style="232" customWidth="1"/>
    <col min="13571" max="13571" width="16.140625" style="232" customWidth="1"/>
    <col min="13572" max="13572" width="20.28515625" style="232" customWidth="1"/>
    <col min="13573" max="13573" width="17.5703125" style="232" customWidth="1"/>
    <col min="13574" max="13574" width="8.85546875" style="232" customWidth="1"/>
    <col min="13575" max="13577" width="9.140625" style="232"/>
    <col min="13578" max="13578" width="14.28515625" style="232" bestFit="1" customWidth="1"/>
    <col min="13579" max="13824" width="9.140625" style="232"/>
    <col min="13825" max="13825" width="29.42578125" style="232" customWidth="1"/>
    <col min="13826" max="13826" width="18.85546875" style="232" customWidth="1"/>
    <col min="13827" max="13827" width="16.140625" style="232" customWidth="1"/>
    <col min="13828" max="13828" width="20.28515625" style="232" customWidth="1"/>
    <col min="13829" max="13829" width="17.5703125" style="232" customWidth="1"/>
    <col min="13830" max="13830" width="8.85546875" style="232" customWidth="1"/>
    <col min="13831" max="13833" width="9.140625" style="232"/>
    <col min="13834" max="13834" width="14.28515625" style="232" bestFit="1" customWidth="1"/>
    <col min="13835" max="14080" width="9.140625" style="232"/>
    <col min="14081" max="14081" width="29.42578125" style="232" customWidth="1"/>
    <col min="14082" max="14082" width="18.85546875" style="232" customWidth="1"/>
    <col min="14083" max="14083" width="16.140625" style="232" customWidth="1"/>
    <col min="14084" max="14084" width="20.28515625" style="232" customWidth="1"/>
    <col min="14085" max="14085" width="17.5703125" style="232" customWidth="1"/>
    <col min="14086" max="14086" width="8.85546875" style="232" customWidth="1"/>
    <col min="14087" max="14089" width="9.140625" style="232"/>
    <col min="14090" max="14090" width="14.28515625" style="232" bestFit="1" customWidth="1"/>
    <col min="14091" max="14336" width="9.140625" style="232"/>
    <col min="14337" max="14337" width="29.42578125" style="232" customWidth="1"/>
    <col min="14338" max="14338" width="18.85546875" style="232" customWidth="1"/>
    <col min="14339" max="14339" width="16.140625" style="232" customWidth="1"/>
    <col min="14340" max="14340" width="20.28515625" style="232" customWidth="1"/>
    <col min="14341" max="14341" width="17.5703125" style="232" customWidth="1"/>
    <col min="14342" max="14342" width="8.85546875" style="232" customWidth="1"/>
    <col min="14343" max="14345" width="9.140625" style="232"/>
    <col min="14346" max="14346" width="14.28515625" style="232" bestFit="1" customWidth="1"/>
    <col min="14347" max="14592" width="9.140625" style="232"/>
    <col min="14593" max="14593" width="29.42578125" style="232" customWidth="1"/>
    <col min="14594" max="14594" width="18.85546875" style="232" customWidth="1"/>
    <col min="14595" max="14595" width="16.140625" style="232" customWidth="1"/>
    <col min="14596" max="14596" width="20.28515625" style="232" customWidth="1"/>
    <col min="14597" max="14597" width="17.5703125" style="232" customWidth="1"/>
    <col min="14598" max="14598" width="8.85546875" style="232" customWidth="1"/>
    <col min="14599" max="14601" width="9.140625" style="232"/>
    <col min="14602" max="14602" width="14.28515625" style="232" bestFit="1" customWidth="1"/>
    <col min="14603" max="14848" width="9.140625" style="232"/>
    <col min="14849" max="14849" width="29.42578125" style="232" customWidth="1"/>
    <col min="14850" max="14850" width="18.85546875" style="232" customWidth="1"/>
    <col min="14851" max="14851" width="16.140625" style="232" customWidth="1"/>
    <col min="14852" max="14852" width="20.28515625" style="232" customWidth="1"/>
    <col min="14853" max="14853" width="17.5703125" style="232" customWidth="1"/>
    <col min="14854" max="14854" width="8.85546875" style="232" customWidth="1"/>
    <col min="14855" max="14857" width="9.140625" style="232"/>
    <col min="14858" max="14858" width="14.28515625" style="232" bestFit="1" customWidth="1"/>
    <col min="14859" max="15104" width="9.140625" style="232"/>
    <col min="15105" max="15105" width="29.42578125" style="232" customWidth="1"/>
    <col min="15106" max="15106" width="18.85546875" style="232" customWidth="1"/>
    <col min="15107" max="15107" width="16.140625" style="232" customWidth="1"/>
    <col min="15108" max="15108" width="20.28515625" style="232" customWidth="1"/>
    <col min="15109" max="15109" width="17.5703125" style="232" customWidth="1"/>
    <col min="15110" max="15110" width="8.85546875" style="232" customWidth="1"/>
    <col min="15111" max="15113" width="9.140625" style="232"/>
    <col min="15114" max="15114" width="14.28515625" style="232" bestFit="1" customWidth="1"/>
    <col min="15115" max="15360" width="9.140625" style="232"/>
    <col min="15361" max="15361" width="29.42578125" style="232" customWidth="1"/>
    <col min="15362" max="15362" width="18.85546875" style="232" customWidth="1"/>
    <col min="15363" max="15363" width="16.140625" style="232" customWidth="1"/>
    <col min="15364" max="15364" width="20.28515625" style="232" customWidth="1"/>
    <col min="15365" max="15365" width="17.5703125" style="232" customWidth="1"/>
    <col min="15366" max="15366" width="8.85546875" style="232" customWidth="1"/>
    <col min="15367" max="15369" width="9.140625" style="232"/>
    <col min="15370" max="15370" width="14.28515625" style="232" bestFit="1" customWidth="1"/>
    <col min="15371" max="15616" width="9.140625" style="232"/>
    <col min="15617" max="15617" width="29.42578125" style="232" customWidth="1"/>
    <col min="15618" max="15618" width="18.85546875" style="232" customWidth="1"/>
    <col min="15619" max="15619" width="16.140625" style="232" customWidth="1"/>
    <col min="15620" max="15620" width="20.28515625" style="232" customWidth="1"/>
    <col min="15621" max="15621" width="17.5703125" style="232" customWidth="1"/>
    <col min="15622" max="15622" width="8.85546875" style="232" customWidth="1"/>
    <col min="15623" max="15625" width="9.140625" style="232"/>
    <col min="15626" max="15626" width="14.28515625" style="232" bestFit="1" customWidth="1"/>
    <col min="15627" max="15872" width="9.140625" style="232"/>
    <col min="15873" max="15873" width="29.42578125" style="232" customWidth="1"/>
    <col min="15874" max="15874" width="18.85546875" style="232" customWidth="1"/>
    <col min="15875" max="15875" width="16.140625" style="232" customWidth="1"/>
    <col min="15876" max="15876" width="20.28515625" style="232" customWidth="1"/>
    <col min="15877" max="15877" width="17.5703125" style="232" customWidth="1"/>
    <col min="15878" max="15878" width="8.85546875" style="232" customWidth="1"/>
    <col min="15879" max="15881" width="9.140625" style="232"/>
    <col min="15882" max="15882" width="14.28515625" style="232" bestFit="1" customWidth="1"/>
    <col min="15883" max="16128" width="9.140625" style="232"/>
    <col min="16129" max="16129" width="29.42578125" style="232" customWidth="1"/>
    <col min="16130" max="16130" width="18.85546875" style="232" customWidth="1"/>
    <col min="16131" max="16131" width="16.140625" style="232" customWidth="1"/>
    <col min="16132" max="16132" width="20.28515625" style="232" customWidth="1"/>
    <col min="16133" max="16133" width="17.5703125" style="232" customWidth="1"/>
    <col min="16134" max="16134" width="8.85546875" style="232" customWidth="1"/>
    <col min="16135" max="16137" width="9.140625" style="232"/>
    <col min="16138" max="16138" width="14.28515625" style="232" bestFit="1" customWidth="1"/>
    <col min="16139" max="16384" width="9.140625" style="232"/>
  </cols>
  <sheetData>
    <row r="1" spans="1:6" ht="15.75">
      <c r="A1" s="229"/>
    </row>
    <row r="2" spans="1:6" ht="20.25">
      <c r="A2" s="233" t="s">
        <v>72</v>
      </c>
      <c r="B2" s="233"/>
      <c r="C2" s="233"/>
      <c r="D2" s="233"/>
      <c r="E2" s="233"/>
      <c r="F2" s="233"/>
    </row>
    <row r="3" spans="1:6" ht="20.25">
      <c r="A3" s="195" t="s">
        <v>73</v>
      </c>
      <c r="B3" s="195"/>
      <c r="C3" s="195"/>
      <c r="D3" s="195"/>
      <c r="E3" s="195"/>
      <c r="F3" s="195"/>
    </row>
    <row r="4" spans="1:6" ht="15.75" thickBot="1"/>
    <row r="5" spans="1:6" s="234" customFormat="1" ht="16.5" thickBot="1">
      <c r="A5" s="181" t="s">
        <v>1</v>
      </c>
      <c r="B5" s="184" t="s">
        <v>74</v>
      </c>
      <c r="C5" s="185"/>
      <c r="D5" s="185"/>
      <c r="E5" s="185"/>
      <c r="F5" s="186"/>
    </row>
    <row r="6" spans="1:6" ht="12.75">
      <c r="A6" s="196"/>
      <c r="B6" s="198" t="s">
        <v>75</v>
      </c>
      <c r="C6" s="200" t="s">
        <v>76</v>
      </c>
      <c r="D6" s="202" t="s">
        <v>77</v>
      </c>
      <c r="E6" s="202" t="s">
        <v>6</v>
      </c>
      <c r="F6" s="205" t="s">
        <v>8</v>
      </c>
    </row>
    <row r="7" spans="1:6" ht="13.5" thickBot="1">
      <c r="A7" s="197"/>
      <c r="B7" s="199"/>
      <c r="C7" s="201"/>
      <c r="D7" s="203"/>
      <c r="E7" s="203"/>
      <c r="F7" s="206"/>
    </row>
    <row r="8" spans="1:6" ht="15.75" thickTop="1">
      <c r="A8" s="235" t="s">
        <v>78</v>
      </c>
      <c r="B8" s="236">
        <f>[3]škola!D15</f>
        <v>1600000</v>
      </c>
      <c r="C8" s="236">
        <f>[3]škola!E15</f>
        <v>0</v>
      </c>
      <c r="D8" s="236">
        <f>SUM(B8:C8)</f>
        <v>1600000</v>
      </c>
      <c r="E8" s="236">
        <f>[3]škola!G15</f>
        <v>1600000</v>
      </c>
      <c r="F8" s="237">
        <f t="shared" ref="F8:F13" si="0">SUM(E8/D8)</f>
        <v>1</v>
      </c>
    </row>
    <row r="9" spans="1:6">
      <c r="A9" s="235" t="s">
        <v>79</v>
      </c>
      <c r="B9" s="236">
        <f>[3]škola!D9</f>
        <v>15000</v>
      </c>
      <c r="C9" s="236">
        <f>[3]škola!E9</f>
        <v>0</v>
      </c>
      <c r="D9" s="236">
        <f>SUM(B9:C9)</f>
        <v>15000</v>
      </c>
      <c r="E9" s="236">
        <f>[3]škola!G9</f>
        <v>4790.3900000000003</v>
      </c>
      <c r="F9" s="237">
        <f t="shared" si="0"/>
        <v>0.31935933333333333</v>
      </c>
    </row>
    <row r="10" spans="1:6">
      <c r="A10" s="235" t="s">
        <v>80</v>
      </c>
      <c r="B10" s="236">
        <f>[3]škola!D16</f>
        <v>0</v>
      </c>
      <c r="C10" s="236">
        <f>[3]škola!E16</f>
        <v>0</v>
      </c>
      <c r="D10" s="236">
        <f>[3]škola!F16</f>
        <v>0</v>
      </c>
      <c r="E10" s="236">
        <f>[3]škola!G16</f>
        <v>0</v>
      </c>
      <c r="F10" s="237">
        <v>0</v>
      </c>
    </row>
    <row r="11" spans="1:6">
      <c r="A11" s="235" t="s">
        <v>81</v>
      </c>
      <c r="B11" s="236">
        <f>[3]škola!D14</f>
        <v>0</v>
      </c>
      <c r="C11" s="236">
        <f>[3]škola!E14</f>
        <v>0</v>
      </c>
      <c r="D11" s="236">
        <f>[3]škola!F14</f>
        <v>0</v>
      </c>
      <c r="E11" s="236">
        <f>[3]škola!G14</f>
        <v>0</v>
      </c>
      <c r="F11" s="237">
        <v>0</v>
      </c>
    </row>
    <row r="12" spans="1:6">
      <c r="A12" s="235" t="s">
        <v>82</v>
      </c>
      <c r="B12" s="236">
        <f>[3]škola!D10</f>
        <v>150000</v>
      </c>
      <c r="C12" s="236">
        <f>[3]škola!E10+[3]škola!E12+[3]škola!E13</f>
        <v>3481</v>
      </c>
      <c r="D12" s="236">
        <f>[3]škola!F10+[3]škola!F12+[3]škola!F13</f>
        <v>153481</v>
      </c>
      <c r="E12" s="236">
        <f>[3]škola!G10+[3]škola!G12+[3]škola!G13</f>
        <v>153481</v>
      </c>
      <c r="F12" s="237">
        <v>0</v>
      </c>
    </row>
    <row r="13" spans="1:6" s="234" customFormat="1" ht="12.75">
      <c r="A13" s="238" t="s">
        <v>29</v>
      </c>
      <c r="B13" s="239">
        <f>SUM(B8:B12)</f>
        <v>1765000</v>
      </c>
      <c r="C13" s="239">
        <f>SUM(C8:C12)</f>
        <v>3481</v>
      </c>
      <c r="D13" s="239">
        <f>SUM(D8:D12)</f>
        <v>1768481</v>
      </c>
      <c r="E13" s="239">
        <f>SUM(E8:E12)</f>
        <v>1758271.39</v>
      </c>
      <c r="F13" s="240">
        <f t="shared" si="0"/>
        <v>0.99422690433202277</v>
      </c>
    </row>
    <row r="14" spans="1:6" s="234" customFormat="1" ht="12.75">
      <c r="A14" s="241"/>
      <c r="B14" s="242"/>
      <c r="C14" s="242"/>
      <c r="D14" s="242"/>
      <c r="E14" s="242"/>
      <c r="F14" s="243"/>
    </row>
    <row r="15" spans="1:6" ht="15.75" thickBot="1"/>
    <row r="16" spans="1:6" ht="16.5" thickBot="1">
      <c r="A16" s="181" t="s">
        <v>30</v>
      </c>
      <c r="B16" s="184" t="s">
        <v>74</v>
      </c>
      <c r="C16" s="185"/>
      <c r="D16" s="185"/>
      <c r="E16" s="185"/>
      <c r="F16" s="186"/>
    </row>
    <row r="17" spans="1:6" ht="12.75">
      <c r="A17" s="182"/>
      <c r="B17" s="187" t="s">
        <v>3</v>
      </c>
      <c r="C17" s="189" t="s">
        <v>4</v>
      </c>
      <c r="D17" s="191" t="s">
        <v>5</v>
      </c>
      <c r="E17" s="191" t="s">
        <v>6</v>
      </c>
      <c r="F17" s="193" t="s">
        <v>8</v>
      </c>
    </row>
    <row r="18" spans="1:6" ht="13.5" thickBot="1">
      <c r="A18" s="183"/>
      <c r="B18" s="188"/>
      <c r="C18" s="190"/>
      <c r="D18" s="192"/>
      <c r="E18" s="192"/>
      <c r="F18" s="194"/>
    </row>
    <row r="19" spans="1:6" ht="15.75" thickTop="1">
      <c r="A19" s="235" t="s">
        <v>83</v>
      </c>
      <c r="B19" s="236">
        <f>[3]škola!D33+[3]škola!D34+[3]škola!D35+[3]škola!D36+[3]škola!D37+[3]škola!D38+[3]škola!D40</f>
        <v>230000</v>
      </c>
      <c r="C19" s="236">
        <f>[3]škola!E33+[3]škola!E34+[3]škola!E35+[3]škola!E36+[3]škola!E37+[3]škola!E38+[3]škola!E40</f>
        <v>29326</v>
      </c>
      <c r="D19" s="236">
        <f>[3]škola!F33+[3]škola!F34+[3]škola!F35+[3]škola!F36+[3]škola!F37+[3]škola!F38+[3]škola!F40</f>
        <v>259326</v>
      </c>
      <c r="E19" s="236">
        <f>[3]škola!G33+[3]škola!G34+[3]škola!G35+[3]škola!G36+[3]škola!G37+[3]škola!G38+[3]škola!G40</f>
        <v>250185.87</v>
      </c>
      <c r="F19" s="237">
        <f>SUM(E19/D19)</f>
        <v>0.96475428611091829</v>
      </c>
    </row>
    <row r="20" spans="1:6">
      <c r="A20" s="235" t="s">
        <v>84</v>
      </c>
      <c r="B20" s="236">
        <f>[3]škola!D30</f>
        <v>165000</v>
      </c>
      <c r="C20" s="236">
        <f>[3]škola!E30</f>
        <v>0</v>
      </c>
      <c r="D20" s="236">
        <f>[3]škola!F30</f>
        <v>165000</v>
      </c>
      <c r="E20" s="236">
        <f>[3]škola!G30</f>
        <v>141748</v>
      </c>
      <c r="F20" s="237">
        <f>SUM(E20/D20)</f>
        <v>0.85907878787878789</v>
      </c>
    </row>
    <row r="21" spans="1:6">
      <c r="A21" s="235" t="s">
        <v>85</v>
      </c>
      <c r="B21" s="236">
        <f>[3]škola!D29+[3]škola!D70</f>
        <v>110000</v>
      </c>
      <c r="C21" s="236">
        <f>[3]škola!E29+[3]škola!E70</f>
        <v>0</v>
      </c>
      <c r="D21" s="236">
        <f>[3]škola!F29+[3]škola!F70</f>
        <v>110000</v>
      </c>
      <c r="E21" s="236">
        <f>[3]škola!G29+[3]škola!G70</f>
        <v>74646</v>
      </c>
      <c r="F21" s="237">
        <f>SUM(E21/D21)</f>
        <v>0.67859999999999998</v>
      </c>
    </row>
    <row r="22" spans="1:6">
      <c r="A22" s="235" t="s">
        <v>86</v>
      </c>
      <c r="B22" s="236">
        <f>[3]škola!D31</f>
        <v>200000</v>
      </c>
      <c r="C22" s="236">
        <f>[3]škola!E31</f>
        <v>0</v>
      </c>
      <c r="D22" s="236">
        <f>[3]škola!F31</f>
        <v>200000</v>
      </c>
      <c r="E22" s="236">
        <f>[3]škola!G31</f>
        <v>180369</v>
      </c>
      <c r="F22" s="237">
        <f t="shared" ref="F22:F32" si="1">SUM(E22/D22)</f>
        <v>0.90184500000000001</v>
      </c>
    </row>
    <row r="23" spans="1:6">
      <c r="A23" s="235" t="s">
        <v>87</v>
      </c>
      <c r="B23" s="236">
        <f>[3]škola!D64</f>
        <v>70000</v>
      </c>
      <c r="C23" s="236">
        <f>[3]škola!E64</f>
        <v>-5000</v>
      </c>
      <c r="D23" s="236">
        <f>[3]škola!F64</f>
        <v>65000</v>
      </c>
      <c r="E23" s="236">
        <f>[3]škola!G64</f>
        <v>46135.13</v>
      </c>
      <c r="F23" s="237">
        <f>SUM(E23/D23)</f>
        <v>0.70977123076923077</v>
      </c>
    </row>
    <row r="24" spans="1:6">
      <c r="A24" s="235" t="s">
        <v>88</v>
      </c>
      <c r="B24" s="236">
        <f>[3]škola!D53+[3]škola!D54+[3]škola!D55+[3]škola!D56+[3]škola!D57+[3]škola!D58+[3]škola!D59+[3]škola!D60+[3]škola!D61+[3]škola!D62+[3]škola!D63+[3]škola!D65+[3]škola!D67+[3]škola!D68+[3]škola!D71+[3]škola!D72+[3]škola!D97</f>
        <v>220000</v>
      </c>
      <c r="C24" s="236">
        <f>[3]škola!E53+[3]škola!E54+[3]škola!E55+[3]škola!E56+[3]škola!E57+[3]škola!E58+[3]škola!E59+[3]škola!E60+[3]škola!E61+[3]škola!E62+[3]škola!E63+[3]škola!E65+[3]škola!E67+[3]škola!E68+[3]škola!E71+[3]škola!E72+[3]škola!E97</f>
        <v>13274</v>
      </c>
      <c r="D24" s="236">
        <f>[3]škola!F53+[3]škola!F54+[3]škola!F55+[3]škola!F56+[3]škola!F57+[3]škola!F58+[3]škola!F59+[3]škola!F60+[3]škola!F61+[3]škola!F62+[3]škola!F63+[3]škola!F65+[3]škola!F67+[3]škola!F68+[3]škola!F71+[3]škola!F72+[3]škola!F97</f>
        <v>233274</v>
      </c>
      <c r="E24" s="236">
        <f>[3]škola!G53+[3]škola!G54+[3]škola!G55+[3]škola!G56+[3]škola!G57+[3]škola!G58+[3]škola!G59+[3]škola!G60+[3]škola!G61+[3]škola!G62+[3]škola!G63+[3]škola!G65+[3]škola!G67+[3]škola!G68+[3]škola!G71+[3]škola!G72+[3]škola!G97</f>
        <v>224906.4</v>
      </c>
      <c r="F24" s="237">
        <f>SUM(E24/D24)</f>
        <v>0.96412973584711537</v>
      </c>
    </row>
    <row r="25" spans="1:6">
      <c r="A25" s="235" t="s">
        <v>89</v>
      </c>
      <c r="B25" s="236">
        <f>[3]škola!D66</f>
        <v>90000</v>
      </c>
      <c r="C25" s="236">
        <f>[3]škola!E66</f>
        <v>-1600</v>
      </c>
      <c r="D25" s="236">
        <f>[3]škola!F66</f>
        <v>88400</v>
      </c>
      <c r="E25" s="236">
        <f>[3]škola!G66</f>
        <v>72199</v>
      </c>
      <c r="F25" s="237">
        <f>SUM(E25/D25)</f>
        <v>0.81673076923076926</v>
      </c>
    </row>
    <row r="26" spans="1:6">
      <c r="A26" s="235" t="s">
        <v>90</v>
      </c>
      <c r="B26" s="236">
        <f>[3]škola!D90</f>
        <v>60000</v>
      </c>
      <c r="C26" s="236">
        <f>[3]škola!E90</f>
        <v>-10000</v>
      </c>
      <c r="D26" s="236">
        <f>[3]škola!F90</f>
        <v>50000</v>
      </c>
      <c r="E26" s="236">
        <f>[3]škola!G90</f>
        <v>49653</v>
      </c>
      <c r="F26" s="237">
        <f t="shared" si="1"/>
        <v>0.99306000000000005</v>
      </c>
    </row>
    <row r="27" spans="1:6">
      <c r="A27" s="235" t="s">
        <v>91</v>
      </c>
      <c r="B27" s="236">
        <f>[3]škola!D94</f>
        <v>200000</v>
      </c>
      <c r="C27" s="236">
        <f>[3]škola!E94</f>
        <v>-12000</v>
      </c>
      <c r="D27" s="236">
        <f>[3]škola!F94</f>
        <v>188000</v>
      </c>
      <c r="E27" s="236">
        <f>[3]škola!G94</f>
        <v>137798.1</v>
      </c>
      <c r="F27" s="237">
        <f t="shared" si="1"/>
        <v>0.73296861702127658</v>
      </c>
    </row>
    <row r="28" spans="1:6">
      <c r="A28" s="235" t="s">
        <v>92</v>
      </c>
      <c r="B28" s="236">
        <f>[3]škola!D92</f>
        <v>20000</v>
      </c>
      <c r="C28" s="236">
        <f>[3]škola!E92</f>
        <v>-13000</v>
      </c>
      <c r="D28" s="236">
        <f>[3]škola!F92</f>
        <v>7000</v>
      </c>
      <c r="E28" s="236">
        <f>[3]škola!G92</f>
        <v>6216</v>
      </c>
      <c r="F28" s="237">
        <f t="shared" si="1"/>
        <v>0.88800000000000001</v>
      </c>
    </row>
    <row r="29" spans="1:6">
      <c r="A29" s="235" t="s">
        <v>93</v>
      </c>
      <c r="B29" s="236">
        <f>[3]škola!D48</f>
        <v>240000</v>
      </c>
      <c r="C29" s="236">
        <f>[3]škola!E48</f>
        <v>0</v>
      </c>
      <c r="D29" s="236">
        <f>[3]škola!F48</f>
        <v>240000</v>
      </c>
      <c r="E29" s="236">
        <f>[3]škola!G48</f>
        <v>235913</v>
      </c>
      <c r="F29" s="237">
        <f t="shared" si="1"/>
        <v>0.98297083333333335</v>
      </c>
    </row>
    <row r="30" spans="1:6">
      <c r="A30" s="235" t="s">
        <v>94</v>
      </c>
      <c r="B30" s="236">
        <f>[3]škola!D69</f>
        <v>10000</v>
      </c>
      <c r="C30" s="236">
        <f>[3]škola!E69</f>
        <v>-1000</v>
      </c>
      <c r="D30" s="236">
        <f>[3]škola!F69</f>
        <v>9000</v>
      </c>
      <c r="E30" s="236">
        <f>[3]škola!G69</f>
        <v>9000</v>
      </c>
      <c r="F30" s="237">
        <f t="shared" si="1"/>
        <v>1</v>
      </c>
    </row>
    <row r="31" spans="1:6">
      <c r="A31" s="235" t="s">
        <v>95</v>
      </c>
      <c r="B31" s="236">
        <f>[3]škola!D49</f>
        <v>150000</v>
      </c>
      <c r="C31" s="236">
        <f>[3]škola!E49</f>
        <v>3481</v>
      </c>
      <c r="D31" s="236">
        <f>[3]škola!F49</f>
        <v>153481</v>
      </c>
      <c r="E31" s="236">
        <f>[3]škola!G49</f>
        <v>153481</v>
      </c>
      <c r="F31" s="237">
        <f t="shared" si="1"/>
        <v>1</v>
      </c>
    </row>
    <row r="32" spans="1:6" ht="12.75">
      <c r="A32" s="238" t="s">
        <v>29</v>
      </c>
      <c r="B32" s="244">
        <f>SUM(B17:B31)</f>
        <v>1765000</v>
      </c>
      <c r="C32" s="244">
        <f>SUM(C17:C31)</f>
        <v>3481</v>
      </c>
      <c r="D32" s="244">
        <f>SUM(D17:D31)</f>
        <v>1768481</v>
      </c>
      <c r="E32" s="244">
        <f>SUM(E17:E31)</f>
        <v>1582250.5</v>
      </c>
      <c r="F32" s="240">
        <f t="shared" si="1"/>
        <v>0.89469465603532072</v>
      </c>
    </row>
    <row r="33" spans="1:6" ht="12.75">
      <c r="A33" s="241"/>
      <c r="B33" s="245"/>
      <c r="C33" s="245"/>
      <c r="D33" s="245"/>
      <c r="E33" s="245"/>
      <c r="F33" s="243"/>
    </row>
    <row r="34" spans="1:6" ht="15.75" thickBot="1"/>
    <row r="35" spans="1:6" ht="15.75" thickBot="1">
      <c r="A35" s="246" t="s">
        <v>96</v>
      </c>
      <c r="B35" s="247"/>
      <c r="C35" s="247"/>
      <c r="D35" s="248"/>
      <c r="E35" s="248">
        <f>E13-E32</f>
        <v>176020.8899999999</v>
      </c>
      <c r="F35" s="249"/>
    </row>
    <row r="36" spans="1:6">
      <c r="A36" s="250"/>
      <c r="B36" s="251"/>
      <c r="C36" s="252"/>
      <c r="D36" s="251"/>
      <c r="E36" s="251"/>
      <c r="F36" s="249"/>
    </row>
    <row r="37" spans="1:6" ht="15.75" thickBot="1">
      <c r="A37" s="253"/>
    </row>
    <row r="38" spans="1:6" s="234" customFormat="1" ht="16.5" thickBot="1">
      <c r="A38" s="181" t="s">
        <v>1</v>
      </c>
      <c r="B38" s="184" t="s">
        <v>97</v>
      </c>
      <c r="C38" s="185"/>
      <c r="D38" s="185"/>
      <c r="E38" s="185"/>
      <c r="F38" s="186"/>
    </row>
    <row r="39" spans="1:6" ht="12.75">
      <c r="A39" s="196"/>
      <c r="B39" s="198" t="s">
        <v>75</v>
      </c>
      <c r="C39" s="200" t="s">
        <v>76</v>
      </c>
      <c r="D39" s="202" t="s">
        <v>77</v>
      </c>
      <c r="E39" s="202" t="s">
        <v>6</v>
      </c>
      <c r="F39" s="205" t="s">
        <v>8</v>
      </c>
    </row>
    <row r="40" spans="1:6" ht="13.5" thickBot="1">
      <c r="A40" s="197"/>
      <c r="B40" s="199"/>
      <c r="C40" s="201"/>
      <c r="D40" s="203"/>
      <c r="E40" s="203"/>
      <c r="F40" s="206"/>
    </row>
    <row r="41" spans="1:6" ht="15.75" thickTop="1">
      <c r="A41" s="235" t="s">
        <v>98</v>
      </c>
      <c r="B41" s="236">
        <f>[3]škola!D5</f>
        <v>180000</v>
      </c>
      <c r="C41" s="236">
        <f>[3]škola!E5</f>
        <v>0</v>
      </c>
      <c r="D41" s="236">
        <f>[3]škola!F5</f>
        <v>180000</v>
      </c>
      <c r="E41" s="236">
        <f>[3]škola!G5</f>
        <v>170660</v>
      </c>
      <c r="F41" s="237">
        <f>SUM(E41/D41)</f>
        <v>0.94811111111111113</v>
      </c>
    </row>
    <row r="42" spans="1:6">
      <c r="A42" s="235" t="s">
        <v>99</v>
      </c>
      <c r="B42" s="236">
        <f>[3]škola!D6</f>
        <v>20000</v>
      </c>
      <c r="C42" s="236">
        <f>[3]škola!E6</f>
        <v>0</v>
      </c>
      <c r="D42" s="236">
        <f>[3]škola!F6</f>
        <v>20000</v>
      </c>
      <c r="E42" s="236">
        <f>[3]škola!G6</f>
        <v>18460</v>
      </c>
      <c r="F42" s="237">
        <f>SUM(E42/D42)</f>
        <v>0.92300000000000004</v>
      </c>
    </row>
    <row r="43" spans="1:6" s="253" customFormat="1">
      <c r="A43" s="254" t="s">
        <v>100</v>
      </c>
      <c r="B43" s="236">
        <f>[3]škola!D7</f>
        <v>55000</v>
      </c>
      <c r="C43" s="236">
        <f>[3]škola!E7</f>
        <v>0</v>
      </c>
      <c r="D43" s="236">
        <f>SUM(B43:C43)</f>
        <v>55000</v>
      </c>
      <c r="E43" s="236">
        <f>[3]škola!G7</f>
        <v>53940</v>
      </c>
      <c r="F43" s="237">
        <f>SUM(E43/D43)</f>
        <v>0.98072727272727278</v>
      </c>
    </row>
    <row r="44" spans="1:6">
      <c r="A44" s="235" t="s">
        <v>101</v>
      </c>
      <c r="B44" s="236">
        <f>[3]škola!D8</f>
        <v>15000</v>
      </c>
      <c r="C44" s="236">
        <f>[3]škola!E8</f>
        <v>0</v>
      </c>
      <c r="D44" s="236">
        <f>[3]škola!F8</f>
        <v>15000</v>
      </c>
      <c r="E44" s="236">
        <f>[3]škola!G8</f>
        <v>10000</v>
      </c>
      <c r="F44" s="237">
        <f>SUM(E44/D44)</f>
        <v>0.66666666666666663</v>
      </c>
    </row>
    <row r="45" spans="1:6" ht="12.75">
      <c r="A45" s="238" t="s">
        <v>29</v>
      </c>
      <c r="B45" s="239">
        <f>SUM(B41:B44)</f>
        <v>270000</v>
      </c>
      <c r="C45" s="239">
        <f>SUM(C41:C44)</f>
        <v>0</v>
      </c>
      <c r="D45" s="239">
        <f>SUM(D41:D44)</f>
        <v>270000</v>
      </c>
      <c r="E45" s="239">
        <f>SUM(E41:E44)</f>
        <v>253060</v>
      </c>
      <c r="F45" s="240">
        <f>SUM(E45/D45)</f>
        <v>0.93725925925925924</v>
      </c>
    </row>
    <row r="46" spans="1:6" s="234" customFormat="1" ht="15.75" thickBot="1">
      <c r="A46" s="232"/>
      <c r="B46" s="255"/>
      <c r="C46" s="255"/>
      <c r="D46" s="255"/>
      <c r="E46" s="255"/>
      <c r="F46" s="231"/>
    </row>
    <row r="47" spans="1:6" ht="16.5" thickBot="1">
      <c r="A47" s="181" t="s">
        <v>30</v>
      </c>
      <c r="B47" s="184" t="s">
        <v>97</v>
      </c>
      <c r="C47" s="185"/>
      <c r="D47" s="185"/>
      <c r="E47" s="185"/>
      <c r="F47" s="186"/>
    </row>
    <row r="48" spans="1:6" ht="12.75">
      <c r="A48" s="182"/>
      <c r="B48" s="187" t="s">
        <v>3</v>
      </c>
      <c r="C48" s="189" t="s">
        <v>4</v>
      </c>
      <c r="D48" s="191" t="s">
        <v>5</v>
      </c>
      <c r="E48" s="191" t="s">
        <v>6</v>
      </c>
      <c r="F48" s="193" t="s">
        <v>8</v>
      </c>
    </row>
    <row r="49" spans="1:10" ht="13.5" thickBot="1">
      <c r="A49" s="183"/>
      <c r="B49" s="188"/>
      <c r="C49" s="190"/>
      <c r="D49" s="192"/>
      <c r="E49" s="192"/>
      <c r="F49" s="194"/>
    </row>
    <row r="50" spans="1:10" ht="15.75" thickTop="1">
      <c r="A50" s="235" t="s">
        <v>93</v>
      </c>
      <c r="B50" s="236">
        <f>[3]škola!D47</f>
        <v>90000</v>
      </c>
      <c r="C50" s="236">
        <f>[3]škola!E47+[3]škola!E53</f>
        <v>0</v>
      </c>
      <c r="D50" s="236">
        <f>[3]škola!F47+[3]škola!F53</f>
        <v>90000</v>
      </c>
      <c r="E50" s="236">
        <f>[3]škola!G47+[3]škola!G53</f>
        <v>80479</v>
      </c>
      <c r="F50" s="237">
        <f t="shared" ref="F50:F57" si="2">SUM(E50/D50)</f>
        <v>0.89421111111111107</v>
      </c>
    </row>
    <row r="51" spans="1:10">
      <c r="A51" s="235" t="s">
        <v>102</v>
      </c>
      <c r="B51" s="236">
        <f>[3]škola!D28</f>
        <v>25000</v>
      </c>
      <c r="C51" s="236">
        <f>[3]škola!E28</f>
        <v>0</v>
      </c>
      <c r="D51" s="236">
        <f>[3]škola!F28</f>
        <v>25000</v>
      </c>
      <c r="E51" s="236">
        <f>[3]škola!G28</f>
        <v>17208</v>
      </c>
      <c r="F51" s="237">
        <f t="shared" si="2"/>
        <v>0.68832000000000004</v>
      </c>
    </row>
    <row r="52" spans="1:10">
      <c r="A52" s="235" t="s">
        <v>86</v>
      </c>
      <c r="B52" s="236">
        <f>[3]škola!D26</f>
        <v>50000</v>
      </c>
      <c r="C52" s="236">
        <f>[3]škola!E26</f>
        <v>0</v>
      </c>
      <c r="D52" s="236">
        <f>SUM(B52:C52)</f>
        <v>50000</v>
      </c>
      <c r="E52" s="236">
        <f>[3]škola!G26</f>
        <v>18267</v>
      </c>
      <c r="F52" s="237">
        <f t="shared" si="2"/>
        <v>0.36534</v>
      </c>
    </row>
    <row r="53" spans="1:10">
      <c r="A53" s="235" t="s">
        <v>85</v>
      </c>
      <c r="B53" s="236">
        <f>[3]škola!D27</f>
        <v>30000</v>
      </c>
      <c r="C53" s="236">
        <f>[3]škola!E27</f>
        <v>0</v>
      </c>
      <c r="D53" s="236">
        <f>SUM(B53:C53)</f>
        <v>30000</v>
      </c>
      <c r="E53" s="236">
        <f>[3]škola!G27</f>
        <v>15330</v>
      </c>
      <c r="F53" s="237">
        <f t="shared" si="2"/>
        <v>0.51100000000000001</v>
      </c>
    </row>
    <row r="54" spans="1:10" s="253" customFormat="1">
      <c r="A54" s="235" t="s">
        <v>103</v>
      </c>
      <c r="B54" s="236">
        <f>[3]škola!D77</f>
        <v>25000</v>
      </c>
      <c r="C54" s="236">
        <f>[3]škola!E77</f>
        <v>0</v>
      </c>
      <c r="D54" s="236">
        <f>[3]škola!F77</f>
        <v>25000</v>
      </c>
      <c r="E54" s="236">
        <f>[3]škola!G77</f>
        <v>0</v>
      </c>
      <c r="F54" s="237">
        <f t="shared" si="2"/>
        <v>0</v>
      </c>
      <c r="J54" s="256"/>
    </row>
    <row r="55" spans="1:10" s="253" customFormat="1">
      <c r="A55" s="235" t="s">
        <v>47</v>
      </c>
      <c r="B55" s="236">
        <f>[3]škola!D93</f>
        <v>30000</v>
      </c>
      <c r="C55" s="236">
        <f>[3]škola!E93</f>
        <v>0</v>
      </c>
      <c r="D55" s="236">
        <f>[3]škola!F93</f>
        <v>30000</v>
      </c>
      <c r="E55" s="236">
        <f>[3]škola!G93</f>
        <v>0</v>
      </c>
      <c r="F55" s="237">
        <f t="shared" si="2"/>
        <v>0</v>
      </c>
    </row>
    <row r="56" spans="1:10">
      <c r="A56" s="235" t="s">
        <v>104</v>
      </c>
      <c r="B56" s="236">
        <f>[3]škola!D32</f>
        <v>20000</v>
      </c>
      <c r="C56" s="236">
        <f>[3]škola!E32</f>
        <v>0</v>
      </c>
      <c r="D56" s="236">
        <f>[3]škola!F32</f>
        <v>20000</v>
      </c>
      <c r="E56" s="236">
        <f>[3]škola!G32</f>
        <v>0</v>
      </c>
      <c r="F56" s="237">
        <f t="shared" si="2"/>
        <v>0</v>
      </c>
    </row>
    <row r="57" spans="1:10" ht="12.75">
      <c r="A57" s="238" t="s">
        <v>29</v>
      </c>
      <c r="B57" s="239">
        <f>SUM(B49:B56)</f>
        <v>270000</v>
      </c>
      <c r="C57" s="239">
        <f>SUM(C49:C56)</f>
        <v>0</v>
      </c>
      <c r="D57" s="239">
        <f>SUM(D49:D56)</f>
        <v>270000</v>
      </c>
      <c r="E57" s="239">
        <f>SUM(E49:E56)</f>
        <v>131284</v>
      </c>
      <c r="F57" s="240">
        <f t="shared" si="2"/>
        <v>0.48623703703703702</v>
      </c>
    </row>
    <row r="58" spans="1:10" ht="12.75">
      <c r="A58" s="241"/>
      <c r="B58" s="242"/>
      <c r="C58" s="242"/>
      <c r="D58" s="242"/>
      <c r="E58" s="242"/>
      <c r="F58" s="243"/>
    </row>
    <row r="59" spans="1:10" ht="12.75">
      <c r="A59" s="241"/>
      <c r="B59" s="242"/>
      <c r="C59" s="242"/>
      <c r="D59" s="242"/>
      <c r="E59" s="242"/>
      <c r="F59" s="243"/>
    </row>
    <row r="60" spans="1:10" ht="15.75" thickBot="1"/>
    <row r="61" spans="1:10" ht="15.75" thickBot="1">
      <c r="A61" s="246" t="s">
        <v>105</v>
      </c>
      <c r="B61" s="247"/>
      <c r="C61" s="247"/>
      <c r="D61" s="248"/>
      <c r="E61" s="170">
        <f>E45-E57</f>
        <v>121776</v>
      </c>
      <c r="F61" s="249"/>
    </row>
    <row r="63" spans="1:10" ht="15.75" thickBot="1"/>
    <row r="64" spans="1:10" s="261" customFormat="1" ht="15.75" thickBot="1">
      <c r="A64" s="257" t="s">
        <v>106</v>
      </c>
      <c r="B64" s="258"/>
      <c r="C64" s="258"/>
      <c r="D64" s="258"/>
      <c r="E64" s="259">
        <f>SUM(E35+E61)</f>
        <v>297796.8899999999</v>
      </c>
      <c r="F64" s="260"/>
    </row>
  </sheetData>
  <mergeCells count="30">
    <mergeCell ref="A47:A49"/>
    <mergeCell ref="B47:F47"/>
    <mergeCell ref="B48:B49"/>
    <mergeCell ref="C48:C49"/>
    <mergeCell ref="D48:D49"/>
    <mergeCell ref="E48:E49"/>
    <mergeCell ref="F48:F49"/>
    <mergeCell ref="A38:A40"/>
    <mergeCell ref="B38:F38"/>
    <mergeCell ref="B39:B40"/>
    <mergeCell ref="C39:C40"/>
    <mergeCell ref="D39:D40"/>
    <mergeCell ref="E39:E40"/>
    <mergeCell ref="F39:F40"/>
    <mergeCell ref="A16:A18"/>
    <mergeCell ref="B16:F16"/>
    <mergeCell ref="B17:B18"/>
    <mergeCell ref="C17:C18"/>
    <mergeCell ref="D17:D18"/>
    <mergeCell ref="E17:E18"/>
    <mergeCell ref="F17:F18"/>
    <mergeCell ref="A2:F2"/>
    <mergeCell ref="A3:F3"/>
    <mergeCell ref="A5:A7"/>
    <mergeCell ref="B5:F5"/>
    <mergeCell ref="B6:B7"/>
    <mergeCell ref="C6:C7"/>
    <mergeCell ref="D6:D7"/>
    <mergeCell ref="E6:E7"/>
    <mergeCell ref="F6:F7"/>
  </mergeCells>
  <pageMargins left="0.78740157480314965" right="0.78740157480314965" top="0.98425196850393704" bottom="0.98425196850393704" header="0.51181102362204722" footer="0.51181102362204722"/>
  <pageSetup paperSize="9" scale="7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5"/>
  <sheetViews>
    <sheetView workbookViewId="0">
      <selection activeCell="G43" sqref="G43"/>
    </sheetView>
  </sheetViews>
  <sheetFormatPr defaultRowHeight="12.75"/>
  <cols>
    <col min="1" max="1" width="29.5703125" style="263" customWidth="1"/>
    <col min="2" max="5" width="18.5703125" style="343" customWidth="1"/>
    <col min="6" max="6" width="8.85546875" style="343" customWidth="1"/>
    <col min="7" max="7" width="16.85546875" style="263" customWidth="1"/>
    <col min="8" max="8" width="15.85546875" style="263" bestFit="1" customWidth="1"/>
    <col min="9" max="256" width="9.140625" style="263"/>
    <col min="257" max="257" width="29.5703125" style="263" customWidth="1"/>
    <col min="258" max="261" width="18.5703125" style="263" customWidth="1"/>
    <col min="262" max="262" width="8.85546875" style="263" customWidth="1"/>
    <col min="263" max="263" width="16.85546875" style="263" customWidth="1"/>
    <col min="264" max="264" width="15.85546875" style="263" bestFit="1" customWidth="1"/>
    <col min="265" max="512" width="9.140625" style="263"/>
    <col min="513" max="513" width="29.5703125" style="263" customWidth="1"/>
    <col min="514" max="517" width="18.5703125" style="263" customWidth="1"/>
    <col min="518" max="518" width="8.85546875" style="263" customWidth="1"/>
    <col min="519" max="519" width="16.85546875" style="263" customWidth="1"/>
    <col min="520" max="520" width="15.85546875" style="263" bestFit="1" customWidth="1"/>
    <col min="521" max="768" width="9.140625" style="263"/>
    <col min="769" max="769" width="29.5703125" style="263" customWidth="1"/>
    <col min="770" max="773" width="18.5703125" style="263" customWidth="1"/>
    <col min="774" max="774" width="8.85546875" style="263" customWidth="1"/>
    <col min="775" max="775" width="16.85546875" style="263" customWidth="1"/>
    <col min="776" max="776" width="15.85546875" style="263" bestFit="1" customWidth="1"/>
    <col min="777" max="1024" width="9.140625" style="263"/>
    <col min="1025" max="1025" width="29.5703125" style="263" customWidth="1"/>
    <col min="1026" max="1029" width="18.5703125" style="263" customWidth="1"/>
    <col min="1030" max="1030" width="8.85546875" style="263" customWidth="1"/>
    <col min="1031" max="1031" width="16.85546875" style="263" customWidth="1"/>
    <col min="1032" max="1032" width="15.85546875" style="263" bestFit="1" customWidth="1"/>
    <col min="1033" max="1280" width="9.140625" style="263"/>
    <col min="1281" max="1281" width="29.5703125" style="263" customWidth="1"/>
    <col min="1282" max="1285" width="18.5703125" style="263" customWidth="1"/>
    <col min="1286" max="1286" width="8.85546875" style="263" customWidth="1"/>
    <col min="1287" max="1287" width="16.85546875" style="263" customWidth="1"/>
    <col min="1288" max="1288" width="15.85546875" style="263" bestFit="1" customWidth="1"/>
    <col min="1289" max="1536" width="9.140625" style="263"/>
    <col min="1537" max="1537" width="29.5703125" style="263" customWidth="1"/>
    <col min="1538" max="1541" width="18.5703125" style="263" customWidth="1"/>
    <col min="1542" max="1542" width="8.85546875" style="263" customWidth="1"/>
    <col min="1543" max="1543" width="16.85546875" style="263" customWidth="1"/>
    <col min="1544" max="1544" width="15.85546875" style="263" bestFit="1" customWidth="1"/>
    <col min="1545" max="1792" width="9.140625" style="263"/>
    <col min="1793" max="1793" width="29.5703125" style="263" customWidth="1"/>
    <col min="1794" max="1797" width="18.5703125" style="263" customWidth="1"/>
    <col min="1798" max="1798" width="8.85546875" style="263" customWidth="1"/>
    <col min="1799" max="1799" width="16.85546875" style="263" customWidth="1"/>
    <col min="1800" max="1800" width="15.85546875" style="263" bestFit="1" customWidth="1"/>
    <col min="1801" max="2048" width="9.140625" style="263"/>
    <col min="2049" max="2049" width="29.5703125" style="263" customWidth="1"/>
    <col min="2050" max="2053" width="18.5703125" style="263" customWidth="1"/>
    <col min="2054" max="2054" width="8.85546875" style="263" customWidth="1"/>
    <col min="2055" max="2055" width="16.85546875" style="263" customWidth="1"/>
    <col min="2056" max="2056" width="15.85546875" style="263" bestFit="1" customWidth="1"/>
    <col min="2057" max="2304" width="9.140625" style="263"/>
    <col min="2305" max="2305" width="29.5703125" style="263" customWidth="1"/>
    <col min="2306" max="2309" width="18.5703125" style="263" customWidth="1"/>
    <col min="2310" max="2310" width="8.85546875" style="263" customWidth="1"/>
    <col min="2311" max="2311" width="16.85546875" style="263" customWidth="1"/>
    <col min="2312" max="2312" width="15.85546875" style="263" bestFit="1" customWidth="1"/>
    <col min="2313" max="2560" width="9.140625" style="263"/>
    <col min="2561" max="2561" width="29.5703125" style="263" customWidth="1"/>
    <col min="2562" max="2565" width="18.5703125" style="263" customWidth="1"/>
    <col min="2566" max="2566" width="8.85546875" style="263" customWidth="1"/>
    <col min="2567" max="2567" width="16.85546875" style="263" customWidth="1"/>
    <col min="2568" max="2568" width="15.85546875" style="263" bestFit="1" customWidth="1"/>
    <col min="2569" max="2816" width="9.140625" style="263"/>
    <col min="2817" max="2817" width="29.5703125" style="263" customWidth="1"/>
    <col min="2818" max="2821" width="18.5703125" style="263" customWidth="1"/>
    <col min="2822" max="2822" width="8.85546875" style="263" customWidth="1"/>
    <col min="2823" max="2823" width="16.85546875" style="263" customWidth="1"/>
    <col min="2824" max="2824" width="15.85546875" style="263" bestFit="1" customWidth="1"/>
    <col min="2825" max="3072" width="9.140625" style="263"/>
    <col min="3073" max="3073" width="29.5703125" style="263" customWidth="1"/>
    <col min="3074" max="3077" width="18.5703125" style="263" customWidth="1"/>
    <col min="3078" max="3078" width="8.85546875" style="263" customWidth="1"/>
    <col min="3079" max="3079" width="16.85546875" style="263" customWidth="1"/>
    <col min="3080" max="3080" width="15.85546875" style="263" bestFit="1" customWidth="1"/>
    <col min="3081" max="3328" width="9.140625" style="263"/>
    <col min="3329" max="3329" width="29.5703125" style="263" customWidth="1"/>
    <col min="3330" max="3333" width="18.5703125" style="263" customWidth="1"/>
    <col min="3334" max="3334" width="8.85546875" style="263" customWidth="1"/>
    <col min="3335" max="3335" width="16.85546875" style="263" customWidth="1"/>
    <col min="3336" max="3336" width="15.85546875" style="263" bestFit="1" customWidth="1"/>
    <col min="3337" max="3584" width="9.140625" style="263"/>
    <col min="3585" max="3585" width="29.5703125" style="263" customWidth="1"/>
    <col min="3586" max="3589" width="18.5703125" style="263" customWidth="1"/>
    <col min="3590" max="3590" width="8.85546875" style="263" customWidth="1"/>
    <col min="3591" max="3591" width="16.85546875" style="263" customWidth="1"/>
    <col min="3592" max="3592" width="15.85546875" style="263" bestFit="1" customWidth="1"/>
    <col min="3593" max="3840" width="9.140625" style="263"/>
    <col min="3841" max="3841" width="29.5703125" style="263" customWidth="1"/>
    <col min="3842" max="3845" width="18.5703125" style="263" customWidth="1"/>
    <col min="3846" max="3846" width="8.85546875" style="263" customWidth="1"/>
    <col min="3847" max="3847" width="16.85546875" style="263" customWidth="1"/>
    <col min="3848" max="3848" width="15.85546875" style="263" bestFit="1" customWidth="1"/>
    <col min="3849" max="4096" width="9.140625" style="263"/>
    <col min="4097" max="4097" width="29.5703125" style="263" customWidth="1"/>
    <col min="4098" max="4101" width="18.5703125" style="263" customWidth="1"/>
    <col min="4102" max="4102" width="8.85546875" style="263" customWidth="1"/>
    <col min="4103" max="4103" width="16.85546875" style="263" customWidth="1"/>
    <col min="4104" max="4104" width="15.85546875" style="263" bestFit="1" customWidth="1"/>
    <col min="4105" max="4352" width="9.140625" style="263"/>
    <col min="4353" max="4353" width="29.5703125" style="263" customWidth="1"/>
    <col min="4354" max="4357" width="18.5703125" style="263" customWidth="1"/>
    <col min="4358" max="4358" width="8.85546875" style="263" customWidth="1"/>
    <col min="4359" max="4359" width="16.85546875" style="263" customWidth="1"/>
    <col min="4360" max="4360" width="15.85546875" style="263" bestFit="1" customWidth="1"/>
    <col min="4361" max="4608" width="9.140625" style="263"/>
    <col min="4609" max="4609" width="29.5703125" style="263" customWidth="1"/>
    <col min="4610" max="4613" width="18.5703125" style="263" customWidth="1"/>
    <col min="4614" max="4614" width="8.85546875" style="263" customWidth="1"/>
    <col min="4615" max="4615" width="16.85546875" style="263" customWidth="1"/>
    <col min="4616" max="4616" width="15.85546875" style="263" bestFit="1" customWidth="1"/>
    <col min="4617" max="4864" width="9.140625" style="263"/>
    <col min="4865" max="4865" width="29.5703125" style="263" customWidth="1"/>
    <col min="4866" max="4869" width="18.5703125" style="263" customWidth="1"/>
    <col min="4870" max="4870" width="8.85546875" style="263" customWidth="1"/>
    <col min="4871" max="4871" width="16.85546875" style="263" customWidth="1"/>
    <col min="4872" max="4872" width="15.85546875" style="263" bestFit="1" customWidth="1"/>
    <col min="4873" max="5120" width="9.140625" style="263"/>
    <col min="5121" max="5121" width="29.5703125" style="263" customWidth="1"/>
    <col min="5122" max="5125" width="18.5703125" style="263" customWidth="1"/>
    <col min="5126" max="5126" width="8.85546875" style="263" customWidth="1"/>
    <col min="5127" max="5127" width="16.85546875" style="263" customWidth="1"/>
    <col min="5128" max="5128" width="15.85546875" style="263" bestFit="1" customWidth="1"/>
    <col min="5129" max="5376" width="9.140625" style="263"/>
    <col min="5377" max="5377" width="29.5703125" style="263" customWidth="1"/>
    <col min="5378" max="5381" width="18.5703125" style="263" customWidth="1"/>
    <col min="5382" max="5382" width="8.85546875" style="263" customWidth="1"/>
    <col min="5383" max="5383" width="16.85546875" style="263" customWidth="1"/>
    <col min="5384" max="5384" width="15.85546875" style="263" bestFit="1" customWidth="1"/>
    <col min="5385" max="5632" width="9.140625" style="263"/>
    <col min="5633" max="5633" width="29.5703125" style="263" customWidth="1"/>
    <col min="5634" max="5637" width="18.5703125" style="263" customWidth="1"/>
    <col min="5638" max="5638" width="8.85546875" style="263" customWidth="1"/>
    <col min="5639" max="5639" width="16.85546875" style="263" customWidth="1"/>
    <col min="5640" max="5640" width="15.85546875" style="263" bestFit="1" customWidth="1"/>
    <col min="5641" max="5888" width="9.140625" style="263"/>
    <col min="5889" max="5889" width="29.5703125" style="263" customWidth="1"/>
    <col min="5890" max="5893" width="18.5703125" style="263" customWidth="1"/>
    <col min="5894" max="5894" width="8.85546875" style="263" customWidth="1"/>
    <col min="5895" max="5895" width="16.85546875" style="263" customWidth="1"/>
    <col min="5896" max="5896" width="15.85546875" style="263" bestFit="1" customWidth="1"/>
    <col min="5897" max="6144" width="9.140625" style="263"/>
    <col min="6145" max="6145" width="29.5703125" style="263" customWidth="1"/>
    <col min="6146" max="6149" width="18.5703125" style="263" customWidth="1"/>
    <col min="6150" max="6150" width="8.85546875" style="263" customWidth="1"/>
    <col min="6151" max="6151" width="16.85546875" style="263" customWidth="1"/>
    <col min="6152" max="6152" width="15.85546875" style="263" bestFit="1" customWidth="1"/>
    <col min="6153" max="6400" width="9.140625" style="263"/>
    <col min="6401" max="6401" width="29.5703125" style="263" customWidth="1"/>
    <col min="6402" max="6405" width="18.5703125" style="263" customWidth="1"/>
    <col min="6406" max="6406" width="8.85546875" style="263" customWidth="1"/>
    <col min="6407" max="6407" width="16.85546875" style="263" customWidth="1"/>
    <col min="6408" max="6408" width="15.85546875" style="263" bestFit="1" customWidth="1"/>
    <col min="6409" max="6656" width="9.140625" style="263"/>
    <col min="6657" max="6657" width="29.5703125" style="263" customWidth="1"/>
    <col min="6658" max="6661" width="18.5703125" style="263" customWidth="1"/>
    <col min="6662" max="6662" width="8.85546875" style="263" customWidth="1"/>
    <col min="6663" max="6663" width="16.85546875" style="263" customWidth="1"/>
    <col min="6664" max="6664" width="15.85546875" style="263" bestFit="1" customWidth="1"/>
    <col min="6665" max="6912" width="9.140625" style="263"/>
    <col min="6913" max="6913" width="29.5703125" style="263" customWidth="1"/>
    <col min="6914" max="6917" width="18.5703125" style="263" customWidth="1"/>
    <col min="6918" max="6918" width="8.85546875" style="263" customWidth="1"/>
    <col min="6919" max="6919" width="16.85546875" style="263" customWidth="1"/>
    <col min="6920" max="6920" width="15.85546875" style="263" bestFit="1" customWidth="1"/>
    <col min="6921" max="7168" width="9.140625" style="263"/>
    <col min="7169" max="7169" width="29.5703125" style="263" customWidth="1"/>
    <col min="7170" max="7173" width="18.5703125" style="263" customWidth="1"/>
    <col min="7174" max="7174" width="8.85546875" style="263" customWidth="1"/>
    <col min="7175" max="7175" width="16.85546875" style="263" customWidth="1"/>
    <col min="7176" max="7176" width="15.85546875" style="263" bestFit="1" customWidth="1"/>
    <col min="7177" max="7424" width="9.140625" style="263"/>
    <col min="7425" max="7425" width="29.5703125" style="263" customWidth="1"/>
    <col min="7426" max="7429" width="18.5703125" style="263" customWidth="1"/>
    <col min="7430" max="7430" width="8.85546875" style="263" customWidth="1"/>
    <col min="7431" max="7431" width="16.85546875" style="263" customWidth="1"/>
    <col min="7432" max="7432" width="15.85546875" style="263" bestFit="1" customWidth="1"/>
    <col min="7433" max="7680" width="9.140625" style="263"/>
    <col min="7681" max="7681" width="29.5703125" style="263" customWidth="1"/>
    <col min="7682" max="7685" width="18.5703125" style="263" customWidth="1"/>
    <col min="7686" max="7686" width="8.85546875" style="263" customWidth="1"/>
    <col min="7687" max="7687" width="16.85546875" style="263" customWidth="1"/>
    <col min="7688" max="7688" width="15.85546875" style="263" bestFit="1" customWidth="1"/>
    <col min="7689" max="7936" width="9.140625" style="263"/>
    <col min="7937" max="7937" width="29.5703125" style="263" customWidth="1"/>
    <col min="7938" max="7941" width="18.5703125" style="263" customWidth="1"/>
    <col min="7942" max="7942" width="8.85546875" style="263" customWidth="1"/>
    <col min="7943" max="7943" width="16.85546875" style="263" customWidth="1"/>
    <col min="7944" max="7944" width="15.85546875" style="263" bestFit="1" customWidth="1"/>
    <col min="7945" max="8192" width="9.140625" style="263"/>
    <col min="8193" max="8193" width="29.5703125" style="263" customWidth="1"/>
    <col min="8194" max="8197" width="18.5703125" style="263" customWidth="1"/>
    <col min="8198" max="8198" width="8.85546875" style="263" customWidth="1"/>
    <col min="8199" max="8199" width="16.85546875" style="263" customWidth="1"/>
    <col min="8200" max="8200" width="15.85546875" style="263" bestFit="1" customWidth="1"/>
    <col min="8201" max="8448" width="9.140625" style="263"/>
    <col min="8449" max="8449" width="29.5703125" style="263" customWidth="1"/>
    <col min="8450" max="8453" width="18.5703125" style="263" customWidth="1"/>
    <col min="8454" max="8454" width="8.85546875" style="263" customWidth="1"/>
    <col min="8455" max="8455" width="16.85546875" style="263" customWidth="1"/>
    <col min="8456" max="8456" width="15.85546875" style="263" bestFit="1" customWidth="1"/>
    <col min="8457" max="8704" width="9.140625" style="263"/>
    <col min="8705" max="8705" width="29.5703125" style="263" customWidth="1"/>
    <col min="8706" max="8709" width="18.5703125" style="263" customWidth="1"/>
    <col min="8710" max="8710" width="8.85546875" style="263" customWidth="1"/>
    <col min="8711" max="8711" width="16.85546875" style="263" customWidth="1"/>
    <col min="8712" max="8712" width="15.85546875" style="263" bestFit="1" customWidth="1"/>
    <col min="8713" max="8960" width="9.140625" style="263"/>
    <col min="8961" max="8961" width="29.5703125" style="263" customWidth="1"/>
    <col min="8962" max="8965" width="18.5703125" style="263" customWidth="1"/>
    <col min="8966" max="8966" width="8.85546875" style="263" customWidth="1"/>
    <col min="8967" max="8967" width="16.85546875" style="263" customWidth="1"/>
    <col min="8968" max="8968" width="15.85546875" style="263" bestFit="1" customWidth="1"/>
    <col min="8969" max="9216" width="9.140625" style="263"/>
    <col min="9217" max="9217" width="29.5703125" style="263" customWidth="1"/>
    <col min="9218" max="9221" width="18.5703125" style="263" customWidth="1"/>
    <col min="9222" max="9222" width="8.85546875" style="263" customWidth="1"/>
    <col min="9223" max="9223" width="16.85546875" style="263" customWidth="1"/>
    <col min="9224" max="9224" width="15.85546875" style="263" bestFit="1" customWidth="1"/>
    <col min="9225" max="9472" width="9.140625" style="263"/>
    <col min="9473" max="9473" width="29.5703125" style="263" customWidth="1"/>
    <col min="9474" max="9477" width="18.5703125" style="263" customWidth="1"/>
    <col min="9478" max="9478" width="8.85546875" style="263" customWidth="1"/>
    <col min="9479" max="9479" width="16.85546875" style="263" customWidth="1"/>
    <col min="9480" max="9480" width="15.85546875" style="263" bestFit="1" customWidth="1"/>
    <col min="9481" max="9728" width="9.140625" style="263"/>
    <col min="9729" max="9729" width="29.5703125" style="263" customWidth="1"/>
    <col min="9730" max="9733" width="18.5703125" style="263" customWidth="1"/>
    <col min="9734" max="9734" width="8.85546875" style="263" customWidth="1"/>
    <col min="9735" max="9735" width="16.85546875" style="263" customWidth="1"/>
    <col min="9736" max="9736" width="15.85546875" style="263" bestFit="1" customWidth="1"/>
    <col min="9737" max="9984" width="9.140625" style="263"/>
    <col min="9985" max="9985" width="29.5703125" style="263" customWidth="1"/>
    <col min="9986" max="9989" width="18.5703125" style="263" customWidth="1"/>
    <col min="9990" max="9990" width="8.85546875" style="263" customWidth="1"/>
    <col min="9991" max="9991" width="16.85546875" style="263" customWidth="1"/>
    <col min="9992" max="9992" width="15.85546875" style="263" bestFit="1" customWidth="1"/>
    <col min="9993" max="10240" width="9.140625" style="263"/>
    <col min="10241" max="10241" width="29.5703125" style="263" customWidth="1"/>
    <col min="10242" max="10245" width="18.5703125" style="263" customWidth="1"/>
    <col min="10246" max="10246" width="8.85546875" style="263" customWidth="1"/>
    <col min="10247" max="10247" width="16.85546875" style="263" customWidth="1"/>
    <col min="10248" max="10248" width="15.85546875" style="263" bestFit="1" customWidth="1"/>
    <col min="10249" max="10496" width="9.140625" style="263"/>
    <col min="10497" max="10497" width="29.5703125" style="263" customWidth="1"/>
    <col min="10498" max="10501" width="18.5703125" style="263" customWidth="1"/>
    <col min="10502" max="10502" width="8.85546875" style="263" customWidth="1"/>
    <col min="10503" max="10503" width="16.85546875" style="263" customWidth="1"/>
    <col min="10504" max="10504" width="15.85546875" style="263" bestFit="1" customWidth="1"/>
    <col min="10505" max="10752" width="9.140625" style="263"/>
    <col min="10753" max="10753" width="29.5703125" style="263" customWidth="1"/>
    <col min="10754" max="10757" width="18.5703125" style="263" customWidth="1"/>
    <col min="10758" max="10758" width="8.85546875" style="263" customWidth="1"/>
    <col min="10759" max="10759" width="16.85546875" style="263" customWidth="1"/>
    <col min="10760" max="10760" width="15.85546875" style="263" bestFit="1" customWidth="1"/>
    <col min="10761" max="11008" width="9.140625" style="263"/>
    <col min="11009" max="11009" width="29.5703125" style="263" customWidth="1"/>
    <col min="11010" max="11013" width="18.5703125" style="263" customWidth="1"/>
    <col min="11014" max="11014" width="8.85546875" style="263" customWidth="1"/>
    <col min="11015" max="11015" width="16.85546875" style="263" customWidth="1"/>
    <col min="11016" max="11016" width="15.85546875" style="263" bestFit="1" customWidth="1"/>
    <col min="11017" max="11264" width="9.140625" style="263"/>
    <col min="11265" max="11265" width="29.5703125" style="263" customWidth="1"/>
    <col min="11266" max="11269" width="18.5703125" style="263" customWidth="1"/>
    <col min="11270" max="11270" width="8.85546875" style="263" customWidth="1"/>
    <col min="11271" max="11271" width="16.85546875" style="263" customWidth="1"/>
    <col min="11272" max="11272" width="15.85546875" style="263" bestFit="1" customWidth="1"/>
    <col min="11273" max="11520" width="9.140625" style="263"/>
    <col min="11521" max="11521" width="29.5703125" style="263" customWidth="1"/>
    <col min="11522" max="11525" width="18.5703125" style="263" customWidth="1"/>
    <col min="11526" max="11526" width="8.85546875" style="263" customWidth="1"/>
    <col min="11527" max="11527" width="16.85546875" style="263" customWidth="1"/>
    <col min="11528" max="11528" width="15.85546875" style="263" bestFit="1" customWidth="1"/>
    <col min="11529" max="11776" width="9.140625" style="263"/>
    <col min="11777" max="11777" width="29.5703125" style="263" customWidth="1"/>
    <col min="11778" max="11781" width="18.5703125" style="263" customWidth="1"/>
    <col min="11782" max="11782" width="8.85546875" style="263" customWidth="1"/>
    <col min="11783" max="11783" width="16.85546875" style="263" customWidth="1"/>
    <col min="11784" max="11784" width="15.85546875" style="263" bestFit="1" customWidth="1"/>
    <col min="11785" max="12032" width="9.140625" style="263"/>
    <col min="12033" max="12033" width="29.5703125" style="263" customWidth="1"/>
    <col min="12034" max="12037" width="18.5703125" style="263" customWidth="1"/>
    <col min="12038" max="12038" width="8.85546875" style="263" customWidth="1"/>
    <col min="12039" max="12039" width="16.85546875" style="263" customWidth="1"/>
    <col min="12040" max="12040" width="15.85546875" style="263" bestFit="1" customWidth="1"/>
    <col min="12041" max="12288" width="9.140625" style="263"/>
    <col min="12289" max="12289" width="29.5703125" style="263" customWidth="1"/>
    <col min="12290" max="12293" width="18.5703125" style="263" customWidth="1"/>
    <col min="12294" max="12294" width="8.85546875" style="263" customWidth="1"/>
    <col min="12295" max="12295" width="16.85546875" style="263" customWidth="1"/>
    <col min="12296" max="12296" width="15.85546875" style="263" bestFit="1" customWidth="1"/>
    <col min="12297" max="12544" width="9.140625" style="263"/>
    <col min="12545" max="12545" width="29.5703125" style="263" customWidth="1"/>
    <col min="12546" max="12549" width="18.5703125" style="263" customWidth="1"/>
    <col min="12550" max="12550" width="8.85546875" style="263" customWidth="1"/>
    <col min="12551" max="12551" width="16.85546875" style="263" customWidth="1"/>
    <col min="12552" max="12552" width="15.85546875" style="263" bestFit="1" customWidth="1"/>
    <col min="12553" max="12800" width="9.140625" style="263"/>
    <col min="12801" max="12801" width="29.5703125" style="263" customWidth="1"/>
    <col min="12802" max="12805" width="18.5703125" style="263" customWidth="1"/>
    <col min="12806" max="12806" width="8.85546875" style="263" customWidth="1"/>
    <col min="12807" max="12807" width="16.85546875" style="263" customWidth="1"/>
    <col min="12808" max="12808" width="15.85546875" style="263" bestFit="1" customWidth="1"/>
    <col min="12809" max="13056" width="9.140625" style="263"/>
    <col min="13057" max="13057" width="29.5703125" style="263" customWidth="1"/>
    <col min="13058" max="13061" width="18.5703125" style="263" customWidth="1"/>
    <col min="13062" max="13062" width="8.85546875" style="263" customWidth="1"/>
    <col min="13063" max="13063" width="16.85546875" style="263" customWidth="1"/>
    <col min="13064" max="13064" width="15.85546875" style="263" bestFit="1" customWidth="1"/>
    <col min="13065" max="13312" width="9.140625" style="263"/>
    <col min="13313" max="13313" width="29.5703125" style="263" customWidth="1"/>
    <col min="13314" max="13317" width="18.5703125" style="263" customWidth="1"/>
    <col min="13318" max="13318" width="8.85546875" style="263" customWidth="1"/>
    <col min="13319" max="13319" width="16.85546875" style="263" customWidth="1"/>
    <col min="13320" max="13320" width="15.85546875" style="263" bestFit="1" customWidth="1"/>
    <col min="13321" max="13568" width="9.140625" style="263"/>
    <col min="13569" max="13569" width="29.5703125" style="263" customWidth="1"/>
    <col min="13570" max="13573" width="18.5703125" style="263" customWidth="1"/>
    <col min="13574" max="13574" width="8.85546875" style="263" customWidth="1"/>
    <col min="13575" max="13575" width="16.85546875" style="263" customWidth="1"/>
    <col min="13576" max="13576" width="15.85546875" style="263" bestFit="1" customWidth="1"/>
    <col min="13577" max="13824" width="9.140625" style="263"/>
    <col min="13825" max="13825" width="29.5703125" style="263" customWidth="1"/>
    <col min="13826" max="13829" width="18.5703125" style="263" customWidth="1"/>
    <col min="13830" max="13830" width="8.85546875" style="263" customWidth="1"/>
    <col min="13831" max="13831" width="16.85546875" style="263" customWidth="1"/>
    <col min="13832" max="13832" width="15.85546875" style="263" bestFit="1" customWidth="1"/>
    <col min="13833" max="14080" width="9.140625" style="263"/>
    <col min="14081" max="14081" width="29.5703125" style="263" customWidth="1"/>
    <col min="14082" max="14085" width="18.5703125" style="263" customWidth="1"/>
    <col min="14086" max="14086" width="8.85546875" style="263" customWidth="1"/>
    <col min="14087" max="14087" width="16.85546875" style="263" customWidth="1"/>
    <col min="14088" max="14088" width="15.85546875" style="263" bestFit="1" customWidth="1"/>
    <col min="14089" max="14336" width="9.140625" style="263"/>
    <col min="14337" max="14337" width="29.5703125" style="263" customWidth="1"/>
    <col min="14338" max="14341" width="18.5703125" style="263" customWidth="1"/>
    <col min="14342" max="14342" width="8.85546875" style="263" customWidth="1"/>
    <col min="14343" max="14343" width="16.85546875" style="263" customWidth="1"/>
    <col min="14344" max="14344" width="15.85546875" style="263" bestFit="1" customWidth="1"/>
    <col min="14345" max="14592" width="9.140625" style="263"/>
    <col min="14593" max="14593" width="29.5703125" style="263" customWidth="1"/>
    <col min="14594" max="14597" width="18.5703125" style="263" customWidth="1"/>
    <col min="14598" max="14598" width="8.85546875" style="263" customWidth="1"/>
    <col min="14599" max="14599" width="16.85546875" style="263" customWidth="1"/>
    <col min="14600" max="14600" width="15.85546875" style="263" bestFit="1" customWidth="1"/>
    <col min="14601" max="14848" width="9.140625" style="263"/>
    <col min="14849" max="14849" width="29.5703125" style="263" customWidth="1"/>
    <col min="14850" max="14853" width="18.5703125" style="263" customWidth="1"/>
    <col min="14854" max="14854" width="8.85546875" style="263" customWidth="1"/>
    <col min="14855" max="14855" width="16.85546875" style="263" customWidth="1"/>
    <col min="14856" max="14856" width="15.85546875" style="263" bestFit="1" customWidth="1"/>
    <col min="14857" max="15104" width="9.140625" style="263"/>
    <col min="15105" max="15105" width="29.5703125" style="263" customWidth="1"/>
    <col min="15106" max="15109" width="18.5703125" style="263" customWidth="1"/>
    <col min="15110" max="15110" width="8.85546875" style="263" customWidth="1"/>
    <col min="15111" max="15111" width="16.85546875" style="263" customWidth="1"/>
    <col min="15112" max="15112" width="15.85546875" style="263" bestFit="1" customWidth="1"/>
    <col min="15113" max="15360" width="9.140625" style="263"/>
    <col min="15361" max="15361" width="29.5703125" style="263" customWidth="1"/>
    <col min="15362" max="15365" width="18.5703125" style="263" customWidth="1"/>
    <col min="15366" max="15366" width="8.85546875" style="263" customWidth="1"/>
    <col min="15367" max="15367" width="16.85546875" style="263" customWidth="1"/>
    <col min="15368" max="15368" width="15.85546875" style="263" bestFit="1" customWidth="1"/>
    <col min="15369" max="15616" width="9.140625" style="263"/>
    <col min="15617" max="15617" width="29.5703125" style="263" customWidth="1"/>
    <col min="15618" max="15621" width="18.5703125" style="263" customWidth="1"/>
    <col min="15622" max="15622" width="8.85546875" style="263" customWidth="1"/>
    <col min="15623" max="15623" width="16.85546875" style="263" customWidth="1"/>
    <col min="15624" max="15624" width="15.85546875" style="263" bestFit="1" customWidth="1"/>
    <col min="15625" max="15872" width="9.140625" style="263"/>
    <col min="15873" max="15873" width="29.5703125" style="263" customWidth="1"/>
    <col min="15874" max="15877" width="18.5703125" style="263" customWidth="1"/>
    <col min="15878" max="15878" width="8.85546875" style="263" customWidth="1"/>
    <col min="15879" max="15879" width="16.85546875" style="263" customWidth="1"/>
    <col min="15880" max="15880" width="15.85546875" style="263" bestFit="1" customWidth="1"/>
    <col min="15881" max="16128" width="9.140625" style="263"/>
    <col min="16129" max="16129" width="29.5703125" style="263" customWidth="1"/>
    <col min="16130" max="16133" width="18.5703125" style="263" customWidth="1"/>
    <col min="16134" max="16134" width="8.85546875" style="263" customWidth="1"/>
    <col min="16135" max="16135" width="16.85546875" style="263" customWidth="1"/>
    <col min="16136" max="16136" width="15.85546875" style="263" bestFit="1" customWidth="1"/>
    <col min="16137" max="16384" width="9.140625" style="263"/>
  </cols>
  <sheetData>
    <row r="1" spans="1:6" ht="20.25">
      <c r="A1" s="262" t="s">
        <v>107</v>
      </c>
      <c r="B1" s="262"/>
      <c r="C1" s="262"/>
      <c r="D1" s="262"/>
      <c r="E1" s="262"/>
      <c r="F1" s="262"/>
    </row>
    <row r="2" spans="1:6" s="265" customFormat="1" ht="22.5" customHeight="1">
      <c r="A2" s="264" t="s">
        <v>108</v>
      </c>
      <c r="B2" s="264"/>
      <c r="C2" s="264"/>
      <c r="D2" s="264"/>
      <c r="E2" s="264"/>
      <c r="F2" s="264"/>
    </row>
    <row r="3" spans="1:6" s="265" customFormat="1" ht="3.75" customHeight="1">
      <c r="A3" s="266"/>
      <c r="B3" s="267"/>
      <c r="C3" s="267"/>
      <c r="D3" s="267"/>
      <c r="E3" s="267"/>
      <c r="F3" s="267"/>
    </row>
    <row r="4" spans="1:6" s="265" customFormat="1" ht="20.25" customHeight="1" thickBot="1">
      <c r="A4" s="266"/>
      <c r="B4" s="267"/>
      <c r="C4" s="267"/>
      <c r="D4" s="267"/>
      <c r="E4" s="267"/>
      <c r="F4" s="267"/>
    </row>
    <row r="5" spans="1:6" s="270" customFormat="1" ht="16.5" thickBot="1">
      <c r="A5" s="268" t="s">
        <v>1</v>
      </c>
      <c r="B5" s="269" t="s">
        <v>74</v>
      </c>
      <c r="C5" s="269"/>
      <c r="D5" s="269"/>
      <c r="E5" s="269"/>
      <c r="F5" s="269"/>
    </row>
    <row r="6" spans="1:6" s="275" customFormat="1" ht="12.75" customHeight="1" thickTop="1" thickBot="1">
      <c r="A6" s="268"/>
      <c r="B6" s="271" t="s">
        <v>75</v>
      </c>
      <c r="C6" s="272" t="s">
        <v>76</v>
      </c>
      <c r="D6" s="273" t="s">
        <v>77</v>
      </c>
      <c r="E6" s="273" t="s">
        <v>6</v>
      </c>
      <c r="F6" s="274" t="s">
        <v>8</v>
      </c>
    </row>
    <row r="7" spans="1:6" s="275" customFormat="1" ht="14.25" thickTop="1" thickBot="1">
      <c r="A7" s="268"/>
      <c r="B7" s="271"/>
      <c r="C7" s="272"/>
      <c r="D7" s="273"/>
      <c r="E7" s="273"/>
      <c r="F7" s="274"/>
    </row>
    <row r="8" spans="1:6" s="280" customFormat="1" thickTop="1">
      <c r="A8" s="276" t="s">
        <v>109</v>
      </c>
      <c r="B8" s="277">
        <v>1198000</v>
      </c>
      <c r="C8" s="277"/>
      <c r="D8" s="277">
        <f>B8+C8</f>
        <v>1198000</v>
      </c>
      <c r="E8" s="278">
        <v>1198000</v>
      </c>
      <c r="F8" s="279">
        <f>E8/D8</f>
        <v>1</v>
      </c>
    </row>
    <row r="9" spans="1:6" s="280" customFormat="1" ht="12">
      <c r="A9" s="276" t="s">
        <v>110</v>
      </c>
      <c r="B9" s="281">
        <v>470000</v>
      </c>
      <c r="C9" s="282"/>
      <c r="D9" s="277">
        <f>B9+C9</f>
        <v>470000</v>
      </c>
      <c r="E9" s="283">
        <v>469225</v>
      </c>
      <c r="F9" s="279">
        <f>E9/D9</f>
        <v>0.99835106382978722</v>
      </c>
    </row>
    <row r="10" spans="1:6" s="280" customFormat="1" ht="12">
      <c r="A10" s="284" t="s">
        <v>111</v>
      </c>
      <c r="B10" s="285">
        <v>250000</v>
      </c>
      <c r="C10" s="282"/>
      <c r="D10" s="277">
        <v>261176</v>
      </c>
      <c r="E10" s="286">
        <v>261175.75</v>
      </c>
      <c r="F10" s="279">
        <f>SUM(E10/D10)</f>
        <v>0.9999990427910681</v>
      </c>
    </row>
    <row r="11" spans="1:6" s="280" customFormat="1" ht="12">
      <c r="A11" s="284" t="s">
        <v>112</v>
      </c>
      <c r="B11" s="285">
        <v>50000</v>
      </c>
      <c r="C11" s="277">
        <v>24000</v>
      </c>
      <c r="D11" s="277">
        <f>B11+C11</f>
        <v>74000</v>
      </c>
      <c r="E11" s="286">
        <v>72920.820000000007</v>
      </c>
      <c r="F11" s="279">
        <f t="shared" ref="F11:F17" si="0">E11/D11</f>
        <v>0.98541648648648661</v>
      </c>
    </row>
    <row r="12" spans="1:6" s="280" customFormat="1" ht="12">
      <c r="A12" s="284" t="s">
        <v>113</v>
      </c>
      <c r="B12" s="285">
        <v>40000</v>
      </c>
      <c r="C12" s="277">
        <v>-39000</v>
      </c>
      <c r="D12" s="277">
        <f>B12+C12</f>
        <v>1000</v>
      </c>
      <c r="E12" s="286">
        <v>921</v>
      </c>
      <c r="F12" s="279">
        <f>E12/D12</f>
        <v>0.92100000000000004</v>
      </c>
    </row>
    <row r="13" spans="1:6" s="289" customFormat="1" ht="12">
      <c r="A13" s="287" t="s">
        <v>114</v>
      </c>
      <c r="B13" s="288"/>
      <c r="C13" s="288">
        <v>58500</v>
      </c>
      <c r="D13" s="277">
        <f>SUM(B13:C13)</f>
        <v>58500</v>
      </c>
      <c r="E13" s="283">
        <v>58500</v>
      </c>
      <c r="F13" s="279">
        <f t="shared" si="0"/>
        <v>1</v>
      </c>
    </row>
    <row r="14" spans="1:6" s="289" customFormat="1" ht="12">
      <c r="A14" s="290" t="s">
        <v>115</v>
      </c>
      <c r="B14" s="288"/>
      <c r="C14" s="288"/>
      <c r="D14" s="277">
        <f>B14+C14</f>
        <v>0</v>
      </c>
      <c r="E14" s="283">
        <v>0</v>
      </c>
      <c r="F14" s="279" t="e">
        <f t="shared" si="0"/>
        <v>#DIV/0!</v>
      </c>
    </row>
    <row r="15" spans="1:6" s="289" customFormat="1" ht="12">
      <c r="A15" s="290" t="s">
        <v>13</v>
      </c>
      <c r="B15" s="291"/>
      <c r="C15" s="291"/>
      <c r="D15" s="292">
        <f>B15+C15</f>
        <v>0</v>
      </c>
      <c r="E15" s="293">
        <v>0</v>
      </c>
      <c r="F15" s="294" t="e">
        <f t="shared" si="0"/>
        <v>#DIV/0!</v>
      </c>
    </row>
    <row r="16" spans="1:6" s="289" customFormat="1" thickBot="1">
      <c r="A16" s="295" t="s">
        <v>116</v>
      </c>
      <c r="B16" s="296"/>
      <c r="C16" s="296"/>
      <c r="D16" s="297">
        <f>B16+C16</f>
        <v>0</v>
      </c>
      <c r="E16" s="298">
        <v>94993</v>
      </c>
      <c r="F16" s="299" t="e">
        <f t="shared" si="0"/>
        <v>#DIV/0!</v>
      </c>
    </row>
    <row r="17" spans="1:7" s="303" customFormat="1" ht="15.75" thickBot="1">
      <c r="A17" s="300" t="s">
        <v>29</v>
      </c>
      <c r="B17" s="301">
        <f>SUM(B8:B16)</f>
        <v>2008000</v>
      </c>
      <c r="C17" s="301">
        <f>SUM(C8:C16)</f>
        <v>43500</v>
      </c>
      <c r="D17" s="301">
        <f>SUM(D8:D16)</f>
        <v>2062676</v>
      </c>
      <c r="E17" s="301">
        <f>SUM(E8:E16)</f>
        <v>2155735.5700000003</v>
      </c>
      <c r="F17" s="302">
        <f t="shared" si="0"/>
        <v>1.0451159416214666</v>
      </c>
    </row>
    <row r="18" spans="1:7" s="303" customFormat="1" ht="15.75" thickBot="1">
      <c r="A18" s="304" t="s">
        <v>117</v>
      </c>
      <c r="B18" s="305"/>
      <c r="C18" s="306"/>
      <c r="D18" s="306"/>
      <c r="E18" s="307">
        <v>1584</v>
      </c>
      <c r="F18" s="308"/>
    </row>
    <row r="19" spans="1:7" s="312" customFormat="1" ht="18.75" customHeight="1" thickBot="1">
      <c r="A19" s="309"/>
      <c r="B19" s="310"/>
      <c r="C19" s="310"/>
      <c r="D19" s="310"/>
      <c r="E19" s="310"/>
      <c r="F19" s="311"/>
    </row>
    <row r="20" spans="1:7" ht="16.5" thickBot="1">
      <c r="A20" s="268" t="s">
        <v>30</v>
      </c>
      <c r="B20" s="269" t="s">
        <v>74</v>
      </c>
      <c r="C20" s="269"/>
      <c r="D20" s="269"/>
      <c r="E20" s="269"/>
      <c r="F20" s="269"/>
    </row>
    <row r="21" spans="1:7" ht="12.75" customHeight="1" thickTop="1" thickBot="1">
      <c r="A21" s="268"/>
      <c r="B21" s="313" t="s">
        <v>3</v>
      </c>
      <c r="C21" s="314" t="s">
        <v>4</v>
      </c>
      <c r="D21" s="315" t="s">
        <v>5</v>
      </c>
      <c r="E21" s="315" t="s">
        <v>6</v>
      </c>
      <c r="F21" s="316" t="s">
        <v>8</v>
      </c>
    </row>
    <row r="22" spans="1:7" ht="14.25" thickTop="1" thickBot="1">
      <c r="A22" s="268"/>
      <c r="B22" s="313"/>
      <c r="C22" s="314"/>
      <c r="D22" s="315"/>
      <c r="E22" s="315"/>
      <c r="F22" s="316"/>
    </row>
    <row r="23" spans="1:7" s="280" customFormat="1" thickTop="1">
      <c r="A23" s="317" t="s">
        <v>31</v>
      </c>
      <c r="B23" s="277">
        <v>110000</v>
      </c>
      <c r="C23" s="277"/>
      <c r="D23" s="277">
        <f>B23+C23</f>
        <v>110000</v>
      </c>
      <c r="E23" s="283">
        <v>85831</v>
      </c>
      <c r="F23" s="318">
        <f>E23/D23</f>
        <v>0.78028181818181819</v>
      </c>
      <c r="G23" s="319"/>
    </row>
    <row r="24" spans="1:7" s="280" customFormat="1" ht="12">
      <c r="A24" s="317" t="s">
        <v>118</v>
      </c>
      <c r="B24" s="277"/>
      <c r="C24" s="277"/>
      <c r="D24" s="277"/>
      <c r="E24" s="283">
        <v>62254.87</v>
      </c>
      <c r="F24" s="320"/>
      <c r="G24" s="319"/>
    </row>
    <row r="25" spans="1:7" s="280" customFormat="1" ht="12">
      <c r="A25" s="317" t="s">
        <v>47</v>
      </c>
      <c r="B25" s="277">
        <v>112000</v>
      </c>
      <c r="C25" s="277"/>
      <c r="D25" s="277">
        <f t="shared" ref="D25:D32" si="1">B25+C25</f>
        <v>112000</v>
      </c>
      <c r="E25" s="283">
        <v>113031.81</v>
      </c>
      <c r="F25" s="318">
        <f t="shared" ref="F25:F33" si="2">E25/D25</f>
        <v>1.0092125892857142</v>
      </c>
    </row>
    <row r="26" spans="1:7" s="280" customFormat="1" ht="12">
      <c r="A26" s="317" t="s">
        <v>33</v>
      </c>
      <c r="B26" s="277">
        <v>241000</v>
      </c>
      <c r="C26" s="277"/>
      <c r="D26" s="277">
        <v>241000</v>
      </c>
      <c r="E26" s="283">
        <v>223018.21</v>
      </c>
      <c r="F26" s="318">
        <f t="shared" si="2"/>
        <v>0.9253867634854771</v>
      </c>
    </row>
    <row r="27" spans="1:7" s="280" customFormat="1" ht="12">
      <c r="A27" s="317" t="s">
        <v>119</v>
      </c>
      <c r="B27" s="277"/>
      <c r="C27" s="277"/>
      <c r="D27" s="277"/>
      <c r="E27" s="283">
        <v>1970</v>
      </c>
      <c r="F27" s="318"/>
    </row>
    <row r="28" spans="1:7" s="280" customFormat="1" ht="12">
      <c r="A28" s="317" t="s">
        <v>34</v>
      </c>
      <c r="B28" s="277">
        <v>380000</v>
      </c>
      <c r="C28" s="277"/>
      <c r="D28" s="277">
        <f t="shared" si="1"/>
        <v>380000</v>
      </c>
      <c r="E28" s="283">
        <v>376643</v>
      </c>
      <c r="F28" s="318">
        <f t="shared" si="2"/>
        <v>0.99116578947368417</v>
      </c>
    </row>
    <row r="29" spans="1:7" s="280" customFormat="1" ht="12">
      <c r="A29" s="317" t="s">
        <v>120</v>
      </c>
      <c r="B29" s="277"/>
      <c r="C29" s="277"/>
      <c r="D29" s="277"/>
      <c r="E29" s="283">
        <v>6000</v>
      </c>
      <c r="F29" s="320"/>
    </row>
    <row r="30" spans="1:7" s="280" customFormat="1" ht="12">
      <c r="A30" s="317" t="s">
        <v>35</v>
      </c>
      <c r="B30" s="277">
        <v>147000</v>
      </c>
      <c r="C30" s="277"/>
      <c r="D30" s="277">
        <f t="shared" si="1"/>
        <v>147000</v>
      </c>
      <c r="E30" s="283">
        <v>144686</v>
      </c>
      <c r="F30" s="318">
        <f t="shared" si="2"/>
        <v>0.98425850340136056</v>
      </c>
    </row>
    <row r="31" spans="1:7" s="280" customFormat="1" ht="12">
      <c r="A31" s="317" t="s">
        <v>36</v>
      </c>
      <c r="B31" s="277">
        <v>323000</v>
      </c>
      <c r="C31" s="277"/>
      <c r="D31" s="277">
        <f t="shared" si="1"/>
        <v>323000</v>
      </c>
      <c r="E31" s="283">
        <v>320991.01</v>
      </c>
      <c r="F31" s="318">
        <f t="shared" si="2"/>
        <v>0.99378021671826633</v>
      </c>
    </row>
    <row r="32" spans="1:7" s="280" customFormat="1" ht="12">
      <c r="A32" s="317" t="s">
        <v>37</v>
      </c>
      <c r="B32" s="277">
        <v>21000</v>
      </c>
      <c r="C32" s="277"/>
      <c r="D32" s="277">
        <f t="shared" si="1"/>
        <v>21000</v>
      </c>
      <c r="E32" s="283">
        <v>18093</v>
      </c>
      <c r="F32" s="318">
        <f t="shared" si="2"/>
        <v>0.86157142857142854</v>
      </c>
    </row>
    <row r="33" spans="1:7" s="280" customFormat="1" ht="12">
      <c r="A33" s="317" t="s">
        <v>38</v>
      </c>
      <c r="B33" s="277">
        <v>43000</v>
      </c>
      <c r="C33" s="277"/>
      <c r="D33" s="277">
        <v>43000</v>
      </c>
      <c r="E33" s="283">
        <v>42945.599999999999</v>
      </c>
      <c r="F33" s="318">
        <f t="shared" si="2"/>
        <v>0.99873488372093022</v>
      </c>
    </row>
    <row r="34" spans="1:7" s="280" customFormat="1" ht="12">
      <c r="A34" s="317" t="s">
        <v>48</v>
      </c>
      <c r="B34" s="277">
        <v>206000</v>
      </c>
      <c r="C34" s="277"/>
      <c r="D34" s="277">
        <f>B34+C34</f>
        <v>206000</v>
      </c>
      <c r="E34" s="321">
        <v>170834.95</v>
      </c>
      <c r="F34" s="318">
        <f>SUM(E34/D34)</f>
        <v>0.82929587378640779</v>
      </c>
    </row>
    <row r="35" spans="1:7" s="280" customFormat="1" ht="12">
      <c r="A35" s="317" t="s">
        <v>121</v>
      </c>
      <c r="B35" s="277"/>
      <c r="C35" s="277"/>
      <c r="D35" s="277"/>
      <c r="E35" s="321">
        <v>17044.63</v>
      </c>
      <c r="F35" s="320"/>
    </row>
    <row r="36" spans="1:7" s="280" customFormat="1" ht="12">
      <c r="A36" s="317" t="s">
        <v>122</v>
      </c>
      <c r="B36" s="277">
        <v>70000</v>
      </c>
      <c r="C36" s="277"/>
      <c r="D36" s="277">
        <f>B36+C36</f>
        <v>70000</v>
      </c>
      <c r="E36" s="283">
        <v>58660.9</v>
      </c>
      <c r="F36" s="318">
        <f>E36/D36</f>
        <v>0.83801285714285711</v>
      </c>
    </row>
    <row r="37" spans="1:7" s="280" customFormat="1" ht="12">
      <c r="A37" s="317" t="s">
        <v>123</v>
      </c>
      <c r="B37" s="277"/>
      <c r="C37" s="277"/>
      <c r="D37" s="277"/>
      <c r="E37" s="283">
        <v>7723.5</v>
      </c>
      <c r="F37" s="320"/>
    </row>
    <row r="38" spans="1:7" s="280" customFormat="1" ht="12">
      <c r="A38" s="317" t="s">
        <v>45</v>
      </c>
      <c r="B38" s="277">
        <v>15000</v>
      </c>
      <c r="C38" s="277"/>
      <c r="D38" s="277">
        <f>B38+C38</f>
        <v>15000</v>
      </c>
      <c r="E38" s="283">
        <v>13526</v>
      </c>
      <c r="F38" s="318">
        <f t="shared" ref="F38:F43" si="3">E38/D38</f>
        <v>0.90173333333333339</v>
      </c>
    </row>
    <row r="39" spans="1:7" s="280" customFormat="1" ht="12">
      <c r="A39" s="284" t="s">
        <v>124</v>
      </c>
      <c r="B39" s="277">
        <v>250000</v>
      </c>
      <c r="C39" s="277"/>
      <c r="D39" s="277">
        <v>261176</v>
      </c>
      <c r="E39" s="283">
        <v>261175.75</v>
      </c>
      <c r="F39" s="318">
        <f t="shared" si="3"/>
        <v>0.9999990427910681</v>
      </c>
    </row>
    <row r="40" spans="1:7" s="280" customFormat="1" ht="12">
      <c r="A40" s="322" t="s">
        <v>125</v>
      </c>
      <c r="B40" s="323">
        <v>0</v>
      </c>
      <c r="C40" s="323">
        <v>58500</v>
      </c>
      <c r="D40" s="277">
        <f>B40+C40</f>
        <v>58500</v>
      </c>
      <c r="E40" s="324">
        <v>58500</v>
      </c>
      <c r="F40" s="318">
        <f t="shared" si="3"/>
        <v>1</v>
      </c>
    </row>
    <row r="41" spans="1:7" s="329" customFormat="1" ht="12">
      <c r="A41" s="325" t="s">
        <v>113</v>
      </c>
      <c r="B41" s="326">
        <v>40000</v>
      </c>
      <c r="C41" s="326">
        <v>-39000</v>
      </c>
      <c r="D41" s="277">
        <f>B41+C41</f>
        <v>1000</v>
      </c>
      <c r="E41" s="327">
        <v>921</v>
      </c>
      <c r="F41" s="318">
        <f t="shared" si="3"/>
        <v>0.92100000000000004</v>
      </c>
      <c r="G41" s="328"/>
    </row>
    <row r="42" spans="1:7" s="329" customFormat="1" ht="12">
      <c r="A42" s="330" t="s">
        <v>126</v>
      </c>
      <c r="B42" s="326">
        <v>50000</v>
      </c>
      <c r="C42" s="326">
        <v>24000</v>
      </c>
      <c r="D42" s="277">
        <f>SUM(B42:C42)</f>
        <v>74000</v>
      </c>
      <c r="E42" s="327">
        <f>SUM(E43:E44)</f>
        <v>72920.820000000007</v>
      </c>
      <c r="F42" s="318">
        <f t="shared" si="3"/>
        <v>0.98541648648648661</v>
      </c>
      <c r="G42" s="328"/>
    </row>
    <row r="43" spans="1:7" s="335" customFormat="1" ht="12">
      <c r="A43" s="331" t="s">
        <v>127</v>
      </c>
      <c r="B43" s="332"/>
      <c r="C43" s="332">
        <v>73000</v>
      </c>
      <c r="D43" s="332">
        <f>SUM(B43:C43)</f>
        <v>73000</v>
      </c>
      <c r="E43" s="333">
        <v>72594</v>
      </c>
      <c r="F43" s="320">
        <f t="shared" si="3"/>
        <v>0.99443835616438359</v>
      </c>
      <c r="G43" s="334"/>
    </row>
    <row r="44" spans="1:7" s="335" customFormat="1" ht="12">
      <c r="A44" s="331" t="s">
        <v>128</v>
      </c>
      <c r="B44" s="332"/>
      <c r="C44" s="332"/>
      <c r="D44" s="332"/>
      <c r="E44" s="333">
        <v>326.82</v>
      </c>
      <c r="F44" s="320"/>
      <c r="G44" s="334"/>
    </row>
    <row r="45" spans="1:7" s="303" customFormat="1" ht="15.75" thickBot="1">
      <c r="A45" s="300" t="s">
        <v>29</v>
      </c>
      <c r="B45" s="301">
        <f>SUM(B23:B44)</f>
        <v>2008000</v>
      </c>
      <c r="C45" s="301">
        <f>SUM(C23:C42)</f>
        <v>43500</v>
      </c>
      <c r="D45" s="301">
        <f>SUM(D23:D42)</f>
        <v>2062676</v>
      </c>
      <c r="E45" s="301">
        <f>SUM(E23:E42)</f>
        <v>2056772.0499999998</v>
      </c>
      <c r="F45" s="336">
        <f>E45/D45</f>
        <v>0.99713772303551296</v>
      </c>
    </row>
    <row r="46" spans="1:7" s="303" customFormat="1" ht="15.75" thickBot="1">
      <c r="A46" s="337" t="s">
        <v>129</v>
      </c>
      <c r="B46" s="338"/>
      <c r="C46" s="339"/>
      <c r="D46" s="340"/>
      <c r="E46" s="340">
        <v>200</v>
      </c>
      <c r="F46" s="341"/>
    </row>
    <row r="47" spans="1:7">
      <c r="A47" s="342"/>
    </row>
    <row r="49" spans="1:6" s="275" customFormat="1">
      <c r="A49" s="344"/>
      <c r="B49" s="345"/>
      <c r="C49" s="345"/>
      <c r="D49" s="345"/>
      <c r="E49" s="345"/>
      <c r="F49" s="343"/>
    </row>
    <row r="50" spans="1:6" ht="13.5" thickBot="1"/>
    <row r="51" spans="1:6" s="303" customFormat="1" ht="15.75" thickBot="1">
      <c r="A51" s="346" t="s">
        <v>96</v>
      </c>
      <c r="B51" s="347"/>
      <c r="C51" s="347"/>
      <c r="D51" s="347"/>
      <c r="E51" s="348">
        <f>E17-E45</f>
        <v>98963.520000000484</v>
      </c>
      <c r="F51" s="349"/>
    </row>
    <row r="52" spans="1:6" s="303" customFormat="1" ht="15.75" thickBot="1">
      <c r="A52" s="350" t="s">
        <v>130</v>
      </c>
      <c r="B52" s="351"/>
      <c r="C52" s="351"/>
      <c r="D52" s="351"/>
      <c r="E52" s="352">
        <f>SUM(E18-E46)</f>
        <v>1384</v>
      </c>
      <c r="F52" s="349"/>
    </row>
    <row r="53" spans="1:6" s="357" customFormat="1" ht="15.75" thickBot="1">
      <c r="A53" s="353" t="s">
        <v>131</v>
      </c>
      <c r="B53" s="354"/>
      <c r="C53" s="354"/>
      <c r="D53" s="354"/>
      <c r="E53" s="355">
        <f>SUM(E51:E52)</f>
        <v>100347.52000000048</v>
      </c>
      <c r="F53" s="356"/>
    </row>
    <row r="54" spans="1:6">
      <c r="A54" s="358"/>
    </row>
    <row r="55" spans="1:6">
      <c r="A55" s="358"/>
    </row>
  </sheetData>
  <sheetProtection selectLockedCells="1" selectUnlockedCells="1"/>
  <mergeCells count="16">
    <mergeCell ref="A20:A22"/>
    <mergeCell ref="B20:F20"/>
    <mergeCell ref="B21:B22"/>
    <mergeCell ref="C21:C22"/>
    <mergeCell ref="D21:D22"/>
    <mergeCell ref="E21:E22"/>
    <mergeCell ref="F21:F22"/>
    <mergeCell ref="A1:F1"/>
    <mergeCell ref="A2:F2"/>
    <mergeCell ref="A5:A7"/>
    <mergeCell ref="B5:F5"/>
    <mergeCell ref="B6:B7"/>
    <mergeCell ref="C6:C7"/>
    <mergeCell ref="D6:D7"/>
    <mergeCell ref="E6:E7"/>
    <mergeCell ref="F6:F7"/>
  </mergeCells>
  <pageMargins left="0.39374999999999999" right="0.39374999999999999" top="0.72986111111111107" bottom="0.59027777777777779" header="0.51180555555555551" footer="0.51180555555555551"/>
  <pageSetup paperSize="9" scale="86" firstPageNumber="0" fitToHeight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workbookViewId="0">
      <selection activeCell="G39" sqref="G39"/>
    </sheetView>
  </sheetViews>
  <sheetFormatPr defaultRowHeight="15"/>
  <cols>
    <col min="1" max="1" width="27.5703125" style="362" bestFit="1" customWidth="1"/>
    <col min="2" max="2" width="16" style="361" customWidth="1"/>
    <col min="3" max="3" width="14.140625" style="361" customWidth="1"/>
    <col min="4" max="4" width="15.5703125" style="361" customWidth="1"/>
    <col min="5" max="5" width="15.7109375" style="361" customWidth="1"/>
    <col min="6" max="6" width="9.140625" style="360"/>
    <col min="7" max="8" width="9.140625" style="359"/>
    <col min="9" max="9" width="12.28515625" style="359" bestFit="1" customWidth="1"/>
    <col min="10" max="256" width="9.140625" style="359"/>
    <col min="257" max="258" width="16" style="359" customWidth="1"/>
    <col min="259" max="259" width="14.140625" style="359" customWidth="1"/>
    <col min="260" max="260" width="15.5703125" style="359" customWidth="1"/>
    <col min="261" max="261" width="15.7109375" style="359" customWidth="1"/>
    <col min="262" max="264" width="9.140625" style="359"/>
    <col min="265" max="265" width="12.28515625" style="359" bestFit="1" customWidth="1"/>
    <col min="266" max="512" width="9.140625" style="359"/>
    <col min="513" max="514" width="16" style="359" customWidth="1"/>
    <col min="515" max="515" width="14.140625" style="359" customWidth="1"/>
    <col min="516" max="516" width="15.5703125" style="359" customWidth="1"/>
    <col min="517" max="517" width="15.7109375" style="359" customWidth="1"/>
    <col min="518" max="520" width="9.140625" style="359"/>
    <col min="521" max="521" width="12.28515625" style="359" bestFit="1" customWidth="1"/>
    <col min="522" max="768" width="9.140625" style="359"/>
    <col min="769" max="770" width="16" style="359" customWidth="1"/>
    <col min="771" max="771" width="14.140625" style="359" customWidth="1"/>
    <col min="772" max="772" width="15.5703125" style="359" customWidth="1"/>
    <col min="773" max="773" width="15.7109375" style="359" customWidth="1"/>
    <col min="774" max="776" width="9.140625" style="359"/>
    <col min="777" max="777" width="12.28515625" style="359" bestFit="1" customWidth="1"/>
    <col min="778" max="1024" width="9.140625" style="359"/>
    <col min="1025" max="1026" width="16" style="359" customWidth="1"/>
    <col min="1027" max="1027" width="14.140625" style="359" customWidth="1"/>
    <col min="1028" max="1028" width="15.5703125" style="359" customWidth="1"/>
    <col min="1029" max="1029" width="15.7109375" style="359" customWidth="1"/>
    <col min="1030" max="1032" width="9.140625" style="359"/>
    <col min="1033" max="1033" width="12.28515625" style="359" bestFit="1" customWidth="1"/>
    <col min="1034" max="1280" width="9.140625" style="359"/>
    <col min="1281" max="1282" width="16" style="359" customWidth="1"/>
    <col min="1283" max="1283" width="14.140625" style="359" customWidth="1"/>
    <col min="1284" max="1284" width="15.5703125" style="359" customWidth="1"/>
    <col min="1285" max="1285" width="15.7109375" style="359" customWidth="1"/>
    <col min="1286" max="1288" width="9.140625" style="359"/>
    <col min="1289" max="1289" width="12.28515625" style="359" bestFit="1" customWidth="1"/>
    <col min="1290" max="1536" width="9.140625" style="359"/>
    <col min="1537" max="1538" width="16" style="359" customWidth="1"/>
    <col min="1539" max="1539" width="14.140625" style="359" customWidth="1"/>
    <col min="1540" max="1540" width="15.5703125" style="359" customWidth="1"/>
    <col min="1541" max="1541" width="15.7109375" style="359" customWidth="1"/>
    <col min="1542" max="1544" width="9.140625" style="359"/>
    <col min="1545" max="1545" width="12.28515625" style="359" bestFit="1" customWidth="1"/>
    <col min="1546" max="1792" width="9.140625" style="359"/>
    <col min="1793" max="1794" width="16" style="359" customWidth="1"/>
    <col min="1795" max="1795" width="14.140625" style="359" customWidth="1"/>
    <col min="1796" max="1796" width="15.5703125" style="359" customWidth="1"/>
    <col min="1797" max="1797" width="15.7109375" style="359" customWidth="1"/>
    <col min="1798" max="1800" width="9.140625" style="359"/>
    <col min="1801" max="1801" width="12.28515625" style="359" bestFit="1" customWidth="1"/>
    <col min="1802" max="2048" width="9.140625" style="359"/>
    <col min="2049" max="2050" width="16" style="359" customWidth="1"/>
    <col min="2051" max="2051" width="14.140625" style="359" customWidth="1"/>
    <col min="2052" max="2052" width="15.5703125" style="359" customWidth="1"/>
    <col min="2053" max="2053" width="15.7109375" style="359" customWidth="1"/>
    <col min="2054" max="2056" width="9.140625" style="359"/>
    <col min="2057" max="2057" width="12.28515625" style="359" bestFit="1" customWidth="1"/>
    <col min="2058" max="2304" width="9.140625" style="359"/>
    <col min="2305" max="2306" width="16" style="359" customWidth="1"/>
    <col min="2307" max="2307" width="14.140625" style="359" customWidth="1"/>
    <col min="2308" max="2308" width="15.5703125" style="359" customWidth="1"/>
    <col min="2309" max="2309" width="15.7109375" style="359" customWidth="1"/>
    <col min="2310" max="2312" width="9.140625" style="359"/>
    <col min="2313" max="2313" width="12.28515625" style="359" bestFit="1" customWidth="1"/>
    <col min="2314" max="2560" width="9.140625" style="359"/>
    <col min="2561" max="2562" width="16" style="359" customWidth="1"/>
    <col min="2563" max="2563" width="14.140625" style="359" customWidth="1"/>
    <col min="2564" max="2564" width="15.5703125" style="359" customWidth="1"/>
    <col min="2565" max="2565" width="15.7109375" style="359" customWidth="1"/>
    <col min="2566" max="2568" width="9.140625" style="359"/>
    <col min="2569" max="2569" width="12.28515625" style="359" bestFit="1" customWidth="1"/>
    <col min="2570" max="2816" width="9.140625" style="359"/>
    <col min="2817" max="2818" width="16" style="359" customWidth="1"/>
    <col min="2819" max="2819" width="14.140625" style="359" customWidth="1"/>
    <col min="2820" max="2820" width="15.5703125" style="359" customWidth="1"/>
    <col min="2821" max="2821" width="15.7109375" style="359" customWidth="1"/>
    <col min="2822" max="2824" width="9.140625" style="359"/>
    <col min="2825" max="2825" width="12.28515625" style="359" bestFit="1" customWidth="1"/>
    <col min="2826" max="3072" width="9.140625" style="359"/>
    <col min="3073" max="3074" width="16" style="359" customWidth="1"/>
    <col min="3075" max="3075" width="14.140625" style="359" customWidth="1"/>
    <col min="3076" max="3076" width="15.5703125" style="359" customWidth="1"/>
    <col min="3077" max="3077" width="15.7109375" style="359" customWidth="1"/>
    <col min="3078" max="3080" width="9.140625" style="359"/>
    <col min="3081" max="3081" width="12.28515625" style="359" bestFit="1" customWidth="1"/>
    <col min="3082" max="3328" width="9.140625" style="359"/>
    <col min="3329" max="3330" width="16" style="359" customWidth="1"/>
    <col min="3331" max="3331" width="14.140625" style="359" customWidth="1"/>
    <col min="3332" max="3332" width="15.5703125" style="359" customWidth="1"/>
    <col min="3333" max="3333" width="15.7109375" style="359" customWidth="1"/>
    <col min="3334" max="3336" width="9.140625" style="359"/>
    <col min="3337" max="3337" width="12.28515625" style="359" bestFit="1" customWidth="1"/>
    <col min="3338" max="3584" width="9.140625" style="359"/>
    <col min="3585" max="3586" width="16" style="359" customWidth="1"/>
    <col min="3587" max="3587" width="14.140625" style="359" customWidth="1"/>
    <col min="3588" max="3588" width="15.5703125" style="359" customWidth="1"/>
    <col min="3589" max="3589" width="15.7109375" style="359" customWidth="1"/>
    <col min="3590" max="3592" width="9.140625" style="359"/>
    <col min="3593" max="3593" width="12.28515625" style="359" bestFit="1" customWidth="1"/>
    <col min="3594" max="3840" width="9.140625" style="359"/>
    <col min="3841" max="3842" width="16" style="359" customWidth="1"/>
    <col min="3843" max="3843" width="14.140625" style="359" customWidth="1"/>
    <col min="3844" max="3844" width="15.5703125" style="359" customWidth="1"/>
    <col min="3845" max="3845" width="15.7109375" style="359" customWidth="1"/>
    <col min="3846" max="3848" width="9.140625" style="359"/>
    <col min="3849" max="3849" width="12.28515625" style="359" bestFit="1" customWidth="1"/>
    <col min="3850" max="4096" width="9.140625" style="359"/>
    <col min="4097" max="4098" width="16" style="359" customWidth="1"/>
    <col min="4099" max="4099" width="14.140625" style="359" customWidth="1"/>
    <col min="4100" max="4100" width="15.5703125" style="359" customWidth="1"/>
    <col min="4101" max="4101" width="15.7109375" style="359" customWidth="1"/>
    <col min="4102" max="4104" width="9.140625" style="359"/>
    <col min="4105" max="4105" width="12.28515625" style="359" bestFit="1" customWidth="1"/>
    <col min="4106" max="4352" width="9.140625" style="359"/>
    <col min="4353" max="4354" width="16" style="359" customWidth="1"/>
    <col min="4355" max="4355" width="14.140625" style="359" customWidth="1"/>
    <col min="4356" max="4356" width="15.5703125" style="359" customWidth="1"/>
    <col min="4357" max="4357" width="15.7109375" style="359" customWidth="1"/>
    <col min="4358" max="4360" width="9.140625" style="359"/>
    <col min="4361" max="4361" width="12.28515625" style="359" bestFit="1" customWidth="1"/>
    <col min="4362" max="4608" width="9.140625" style="359"/>
    <col min="4609" max="4610" width="16" style="359" customWidth="1"/>
    <col min="4611" max="4611" width="14.140625" style="359" customWidth="1"/>
    <col min="4612" max="4612" width="15.5703125" style="359" customWidth="1"/>
    <col min="4613" max="4613" width="15.7109375" style="359" customWidth="1"/>
    <col min="4614" max="4616" width="9.140625" style="359"/>
    <col min="4617" max="4617" width="12.28515625" style="359" bestFit="1" customWidth="1"/>
    <col min="4618" max="4864" width="9.140625" style="359"/>
    <col min="4865" max="4866" width="16" style="359" customWidth="1"/>
    <col min="4867" max="4867" width="14.140625" style="359" customWidth="1"/>
    <col min="4868" max="4868" width="15.5703125" style="359" customWidth="1"/>
    <col min="4869" max="4869" width="15.7109375" style="359" customWidth="1"/>
    <col min="4870" max="4872" width="9.140625" style="359"/>
    <col min="4873" max="4873" width="12.28515625" style="359" bestFit="1" customWidth="1"/>
    <col min="4874" max="5120" width="9.140625" style="359"/>
    <col min="5121" max="5122" width="16" style="359" customWidth="1"/>
    <col min="5123" max="5123" width="14.140625" style="359" customWidth="1"/>
    <col min="5124" max="5124" width="15.5703125" style="359" customWidth="1"/>
    <col min="5125" max="5125" width="15.7109375" style="359" customWidth="1"/>
    <col min="5126" max="5128" width="9.140625" style="359"/>
    <col min="5129" max="5129" width="12.28515625" style="359" bestFit="1" customWidth="1"/>
    <col min="5130" max="5376" width="9.140625" style="359"/>
    <col min="5377" max="5378" width="16" style="359" customWidth="1"/>
    <col min="5379" max="5379" width="14.140625" style="359" customWidth="1"/>
    <col min="5380" max="5380" width="15.5703125" style="359" customWidth="1"/>
    <col min="5381" max="5381" width="15.7109375" style="359" customWidth="1"/>
    <col min="5382" max="5384" width="9.140625" style="359"/>
    <col min="5385" max="5385" width="12.28515625" style="359" bestFit="1" customWidth="1"/>
    <col min="5386" max="5632" width="9.140625" style="359"/>
    <col min="5633" max="5634" width="16" style="359" customWidth="1"/>
    <col min="5635" max="5635" width="14.140625" style="359" customWidth="1"/>
    <col min="5636" max="5636" width="15.5703125" style="359" customWidth="1"/>
    <col min="5637" max="5637" width="15.7109375" style="359" customWidth="1"/>
    <col min="5638" max="5640" width="9.140625" style="359"/>
    <col min="5641" max="5641" width="12.28515625" style="359" bestFit="1" customWidth="1"/>
    <col min="5642" max="5888" width="9.140625" style="359"/>
    <col min="5889" max="5890" width="16" style="359" customWidth="1"/>
    <col min="5891" max="5891" width="14.140625" style="359" customWidth="1"/>
    <col min="5892" max="5892" width="15.5703125" style="359" customWidth="1"/>
    <col min="5893" max="5893" width="15.7109375" style="359" customWidth="1"/>
    <col min="5894" max="5896" width="9.140625" style="359"/>
    <col min="5897" max="5897" width="12.28515625" style="359" bestFit="1" customWidth="1"/>
    <col min="5898" max="6144" width="9.140625" style="359"/>
    <col min="6145" max="6146" width="16" style="359" customWidth="1"/>
    <col min="6147" max="6147" width="14.140625" style="359" customWidth="1"/>
    <col min="6148" max="6148" width="15.5703125" style="359" customWidth="1"/>
    <col min="6149" max="6149" width="15.7109375" style="359" customWidth="1"/>
    <col min="6150" max="6152" width="9.140625" style="359"/>
    <col min="6153" max="6153" width="12.28515625" style="359" bestFit="1" customWidth="1"/>
    <col min="6154" max="6400" width="9.140625" style="359"/>
    <col min="6401" max="6402" width="16" style="359" customWidth="1"/>
    <col min="6403" max="6403" width="14.140625" style="359" customWidth="1"/>
    <col min="6404" max="6404" width="15.5703125" style="359" customWidth="1"/>
    <col min="6405" max="6405" width="15.7109375" style="359" customWidth="1"/>
    <col min="6406" max="6408" width="9.140625" style="359"/>
    <col min="6409" max="6409" width="12.28515625" style="359" bestFit="1" customWidth="1"/>
    <col min="6410" max="6656" width="9.140625" style="359"/>
    <col min="6657" max="6658" width="16" style="359" customWidth="1"/>
    <col min="6659" max="6659" width="14.140625" style="359" customWidth="1"/>
    <col min="6660" max="6660" width="15.5703125" style="359" customWidth="1"/>
    <col min="6661" max="6661" width="15.7109375" style="359" customWidth="1"/>
    <col min="6662" max="6664" width="9.140625" style="359"/>
    <col min="6665" max="6665" width="12.28515625" style="359" bestFit="1" customWidth="1"/>
    <col min="6666" max="6912" width="9.140625" style="359"/>
    <col min="6913" max="6914" width="16" style="359" customWidth="1"/>
    <col min="6915" max="6915" width="14.140625" style="359" customWidth="1"/>
    <col min="6916" max="6916" width="15.5703125" style="359" customWidth="1"/>
    <col min="6917" max="6917" width="15.7109375" style="359" customWidth="1"/>
    <col min="6918" max="6920" width="9.140625" style="359"/>
    <col min="6921" max="6921" width="12.28515625" style="359" bestFit="1" customWidth="1"/>
    <col min="6922" max="7168" width="9.140625" style="359"/>
    <col min="7169" max="7170" width="16" style="359" customWidth="1"/>
    <col min="7171" max="7171" width="14.140625" style="359" customWidth="1"/>
    <col min="7172" max="7172" width="15.5703125" style="359" customWidth="1"/>
    <col min="7173" max="7173" width="15.7109375" style="359" customWidth="1"/>
    <col min="7174" max="7176" width="9.140625" style="359"/>
    <col min="7177" max="7177" width="12.28515625" style="359" bestFit="1" customWidth="1"/>
    <col min="7178" max="7424" width="9.140625" style="359"/>
    <col min="7425" max="7426" width="16" style="359" customWidth="1"/>
    <col min="7427" max="7427" width="14.140625" style="359" customWidth="1"/>
    <col min="7428" max="7428" width="15.5703125" style="359" customWidth="1"/>
    <col min="7429" max="7429" width="15.7109375" style="359" customWidth="1"/>
    <col min="7430" max="7432" width="9.140625" style="359"/>
    <col min="7433" max="7433" width="12.28515625" style="359" bestFit="1" customWidth="1"/>
    <col min="7434" max="7680" width="9.140625" style="359"/>
    <col min="7681" max="7682" width="16" style="359" customWidth="1"/>
    <col min="7683" max="7683" width="14.140625" style="359" customWidth="1"/>
    <col min="7684" max="7684" width="15.5703125" style="359" customWidth="1"/>
    <col min="7685" max="7685" width="15.7109375" style="359" customWidth="1"/>
    <col min="7686" max="7688" width="9.140625" style="359"/>
    <col min="7689" max="7689" width="12.28515625" style="359" bestFit="1" customWidth="1"/>
    <col min="7690" max="7936" width="9.140625" style="359"/>
    <col min="7937" max="7938" width="16" style="359" customWidth="1"/>
    <col min="7939" max="7939" width="14.140625" style="359" customWidth="1"/>
    <col min="7940" max="7940" width="15.5703125" style="359" customWidth="1"/>
    <col min="7941" max="7941" width="15.7109375" style="359" customWidth="1"/>
    <col min="7942" max="7944" width="9.140625" style="359"/>
    <col min="7945" max="7945" width="12.28515625" style="359" bestFit="1" customWidth="1"/>
    <col min="7946" max="8192" width="9.140625" style="359"/>
    <col min="8193" max="8194" width="16" style="359" customWidth="1"/>
    <col min="8195" max="8195" width="14.140625" style="359" customWidth="1"/>
    <col min="8196" max="8196" width="15.5703125" style="359" customWidth="1"/>
    <col min="8197" max="8197" width="15.7109375" style="359" customWidth="1"/>
    <col min="8198" max="8200" width="9.140625" style="359"/>
    <col min="8201" max="8201" width="12.28515625" style="359" bestFit="1" customWidth="1"/>
    <col min="8202" max="8448" width="9.140625" style="359"/>
    <col min="8449" max="8450" width="16" style="359" customWidth="1"/>
    <col min="8451" max="8451" width="14.140625" style="359" customWidth="1"/>
    <col min="8452" max="8452" width="15.5703125" style="359" customWidth="1"/>
    <col min="8453" max="8453" width="15.7109375" style="359" customWidth="1"/>
    <col min="8454" max="8456" width="9.140625" style="359"/>
    <col min="8457" max="8457" width="12.28515625" style="359" bestFit="1" customWidth="1"/>
    <col min="8458" max="8704" width="9.140625" style="359"/>
    <col min="8705" max="8706" width="16" style="359" customWidth="1"/>
    <col min="8707" max="8707" width="14.140625" style="359" customWidth="1"/>
    <col min="8708" max="8708" width="15.5703125" style="359" customWidth="1"/>
    <col min="8709" max="8709" width="15.7109375" style="359" customWidth="1"/>
    <col min="8710" max="8712" width="9.140625" style="359"/>
    <col min="8713" max="8713" width="12.28515625" style="359" bestFit="1" customWidth="1"/>
    <col min="8714" max="8960" width="9.140625" style="359"/>
    <col min="8961" max="8962" width="16" style="359" customWidth="1"/>
    <col min="8963" max="8963" width="14.140625" style="359" customWidth="1"/>
    <col min="8964" max="8964" width="15.5703125" style="359" customWidth="1"/>
    <col min="8965" max="8965" width="15.7109375" style="359" customWidth="1"/>
    <col min="8966" max="8968" width="9.140625" style="359"/>
    <col min="8969" max="8969" width="12.28515625" style="359" bestFit="1" customWidth="1"/>
    <col min="8970" max="9216" width="9.140625" style="359"/>
    <col min="9217" max="9218" width="16" style="359" customWidth="1"/>
    <col min="9219" max="9219" width="14.140625" style="359" customWidth="1"/>
    <col min="9220" max="9220" width="15.5703125" style="359" customWidth="1"/>
    <col min="9221" max="9221" width="15.7109375" style="359" customWidth="1"/>
    <col min="9222" max="9224" width="9.140625" style="359"/>
    <col min="9225" max="9225" width="12.28515625" style="359" bestFit="1" customWidth="1"/>
    <col min="9226" max="9472" width="9.140625" style="359"/>
    <col min="9473" max="9474" width="16" style="359" customWidth="1"/>
    <col min="9475" max="9475" width="14.140625" style="359" customWidth="1"/>
    <col min="9476" max="9476" width="15.5703125" style="359" customWidth="1"/>
    <col min="9477" max="9477" width="15.7109375" style="359" customWidth="1"/>
    <col min="9478" max="9480" width="9.140625" style="359"/>
    <col min="9481" max="9481" width="12.28515625" style="359" bestFit="1" customWidth="1"/>
    <col min="9482" max="9728" width="9.140625" style="359"/>
    <col min="9729" max="9730" width="16" style="359" customWidth="1"/>
    <col min="9731" max="9731" width="14.140625" style="359" customWidth="1"/>
    <col min="9732" max="9732" width="15.5703125" style="359" customWidth="1"/>
    <col min="9733" max="9733" width="15.7109375" style="359" customWidth="1"/>
    <col min="9734" max="9736" width="9.140625" style="359"/>
    <col min="9737" max="9737" width="12.28515625" style="359" bestFit="1" customWidth="1"/>
    <col min="9738" max="9984" width="9.140625" style="359"/>
    <col min="9985" max="9986" width="16" style="359" customWidth="1"/>
    <col min="9987" max="9987" width="14.140625" style="359" customWidth="1"/>
    <col min="9988" max="9988" width="15.5703125" style="359" customWidth="1"/>
    <col min="9989" max="9989" width="15.7109375" style="359" customWidth="1"/>
    <col min="9990" max="9992" width="9.140625" style="359"/>
    <col min="9993" max="9993" width="12.28515625" style="359" bestFit="1" customWidth="1"/>
    <col min="9994" max="10240" width="9.140625" style="359"/>
    <col min="10241" max="10242" width="16" style="359" customWidth="1"/>
    <col min="10243" max="10243" width="14.140625" style="359" customWidth="1"/>
    <col min="10244" max="10244" width="15.5703125" style="359" customWidth="1"/>
    <col min="10245" max="10245" width="15.7109375" style="359" customWidth="1"/>
    <col min="10246" max="10248" width="9.140625" style="359"/>
    <col min="10249" max="10249" width="12.28515625" style="359" bestFit="1" customWidth="1"/>
    <col min="10250" max="10496" width="9.140625" style="359"/>
    <col min="10497" max="10498" width="16" style="359" customWidth="1"/>
    <col min="10499" max="10499" width="14.140625" style="359" customWidth="1"/>
    <col min="10500" max="10500" width="15.5703125" style="359" customWidth="1"/>
    <col min="10501" max="10501" width="15.7109375" style="359" customWidth="1"/>
    <col min="10502" max="10504" width="9.140625" style="359"/>
    <col min="10505" max="10505" width="12.28515625" style="359" bestFit="1" customWidth="1"/>
    <col min="10506" max="10752" width="9.140625" style="359"/>
    <col min="10753" max="10754" width="16" style="359" customWidth="1"/>
    <col min="10755" max="10755" width="14.140625" style="359" customWidth="1"/>
    <col min="10756" max="10756" width="15.5703125" style="359" customWidth="1"/>
    <col min="10757" max="10757" width="15.7109375" style="359" customWidth="1"/>
    <col min="10758" max="10760" width="9.140625" style="359"/>
    <col min="10761" max="10761" width="12.28515625" style="359" bestFit="1" customWidth="1"/>
    <col min="10762" max="11008" width="9.140625" style="359"/>
    <col min="11009" max="11010" width="16" style="359" customWidth="1"/>
    <col min="11011" max="11011" width="14.140625" style="359" customWidth="1"/>
    <col min="11012" max="11012" width="15.5703125" style="359" customWidth="1"/>
    <col min="11013" max="11013" width="15.7109375" style="359" customWidth="1"/>
    <col min="11014" max="11016" width="9.140625" style="359"/>
    <col min="11017" max="11017" width="12.28515625" style="359" bestFit="1" customWidth="1"/>
    <col min="11018" max="11264" width="9.140625" style="359"/>
    <col min="11265" max="11266" width="16" style="359" customWidth="1"/>
    <col min="11267" max="11267" width="14.140625" style="359" customWidth="1"/>
    <col min="11268" max="11268" width="15.5703125" style="359" customWidth="1"/>
    <col min="11269" max="11269" width="15.7109375" style="359" customWidth="1"/>
    <col min="11270" max="11272" width="9.140625" style="359"/>
    <col min="11273" max="11273" width="12.28515625" style="359" bestFit="1" customWidth="1"/>
    <col min="11274" max="11520" width="9.140625" style="359"/>
    <col min="11521" max="11522" width="16" style="359" customWidth="1"/>
    <col min="11523" max="11523" width="14.140625" style="359" customWidth="1"/>
    <col min="11524" max="11524" width="15.5703125" style="359" customWidth="1"/>
    <col min="11525" max="11525" width="15.7109375" style="359" customWidth="1"/>
    <col min="11526" max="11528" width="9.140625" style="359"/>
    <col min="11529" max="11529" width="12.28515625" style="359" bestFit="1" customWidth="1"/>
    <col min="11530" max="11776" width="9.140625" style="359"/>
    <col min="11777" max="11778" width="16" style="359" customWidth="1"/>
    <col min="11779" max="11779" width="14.140625" style="359" customWidth="1"/>
    <col min="11780" max="11780" width="15.5703125" style="359" customWidth="1"/>
    <col min="11781" max="11781" width="15.7109375" style="359" customWidth="1"/>
    <col min="11782" max="11784" width="9.140625" style="359"/>
    <col min="11785" max="11785" width="12.28515625" style="359" bestFit="1" customWidth="1"/>
    <col min="11786" max="12032" width="9.140625" style="359"/>
    <col min="12033" max="12034" width="16" style="359" customWidth="1"/>
    <col min="12035" max="12035" width="14.140625" style="359" customWidth="1"/>
    <col min="12036" max="12036" width="15.5703125" style="359" customWidth="1"/>
    <col min="12037" max="12037" width="15.7109375" style="359" customWidth="1"/>
    <col min="12038" max="12040" width="9.140625" style="359"/>
    <col min="12041" max="12041" width="12.28515625" style="359" bestFit="1" customWidth="1"/>
    <col min="12042" max="12288" width="9.140625" style="359"/>
    <col min="12289" max="12290" width="16" style="359" customWidth="1"/>
    <col min="12291" max="12291" width="14.140625" style="359" customWidth="1"/>
    <col min="12292" max="12292" width="15.5703125" style="359" customWidth="1"/>
    <col min="12293" max="12293" width="15.7109375" style="359" customWidth="1"/>
    <col min="12294" max="12296" width="9.140625" style="359"/>
    <col min="12297" max="12297" width="12.28515625" style="359" bestFit="1" customWidth="1"/>
    <col min="12298" max="12544" width="9.140625" style="359"/>
    <col min="12545" max="12546" width="16" style="359" customWidth="1"/>
    <col min="12547" max="12547" width="14.140625" style="359" customWidth="1"/>
    <col min="12548" max="12548" width="15.5703125" style="359" customWidth="1"/>
    <col min="12549" max="12549" width="15.7109375" style="359" customWidth="1"/>
    <col min="12550" max="12552" width="9.140625" style="359"/>
    <col min="12553" max="12553" width="12.28515625" style="359" bestFit="1" customWidth="1"/>
    <col min="12554" max="12800" width="9.140625" style="359"/>
    <col min="12801" max="12802" width="16" style="359" customWidth="1"/>
    <col min="12803" max="12803" width="14.140625" style="359" customWidth="1"/>
    <col min="12804" max="12804" width="15.5703125" style="359" customWidth="1"/>
    <col min="12805" max="12805" width="15.7109375" style="359" customWidth="1"/>
    <col min="12806" max="12808" width="9.140625" style="359"/>
    <col min="12809" max="12809" width="12.28515625" style="359" bestFit="1" customWidth="1"/>
    <col min="12810" max="13056" width="9.140625" style="359"/>
    <col min="13057" max="13058" width="16" style="359" customWidth="1"/>
    <col min="13059" max="13059" width="14.140625" style="359" customWidth="1"/>
    <col min="13060" max="13060" width="15.5703125" style="359" customWidth="1"/>
    <col min="13061" max="13061" width="15.7109375" style="359" customWidth="1"/>
    <col min="13062" max="13064" width="9.140625" style="359"/>
    <col min="13065" max="13065" width="12.28515625" style="359" bestFit="1" customWidth="1"/>
    <col min="13066" max="13312" width="9.140625" style="359"/>
    <col min="13313" max="13314" width="16" style="359" customWidth="1"/>
    <col min="13315" max="13315" width="14.140625" style="359" customWidth="1"/>
    <col min="13316" max="13316" width="15.5703125" style="359" customWidth="1"/>
    <col min="13317" max="13317" width="15.7109375" style="359" customWidth="1"/>
    <col min="13318" max="13320" width="9.140625" style="359"/>
    <col min="13321" max="13321" width="12.28515625" style="359" bestFit="1" customWidth="1"/>
    <col min="13322" max="13568" width="9.140625" style="359"/>
    <col min="13569" max="13570" width="16" style="359" customWidth="1"/>
    <col min="13571" max="13571" width="14.140625" style="359" customWidth="1"/>
    <col min="13572" max="13572" width="15.5703125" style="359" customWidth="1"/>
    <col min="13573" max="13573" width="15.7109375" style="359" customWidth="1"/>
    <col min="13574" max="13576" width="9.140625" style="359"/>
    <col min="13577" max="13577" width="12.28515625" style="359" bestFit="1" customWidth="1"/>
    <col min="13578" max="13824" width="9.140625" style="359"/>
    <col min="13825" max="13826" width="16" style="359" customWidth="1"/>
    <col min="13827" max="13827" width="14.140625" style="359" customWidth="1"/>
    <col min="13828" max="13828" width="15.5703125" style="359" customWidth="1"/>
    <col min="13829" max="13829" width="15.7109375" style="359" customWidth="1"/>
    <col min="13830" max="13832" width="9.140625" style="359"/>
    <col min="13833" max="13833" width="12.28515625" style="359" bestFit="1" customWidth="1"/>
    <col min="13834" max="14080" width="9.140625" style="359"/>
    <col min="14081" max="14082" width="16" style="359" customWidth="1"/>
    <col min="14083" max="14083" width="14.140625" style="359" customWidth="1"/>
    <col min="14084" max="14084" width="15.5703125" style="359" customWidth="1"/>
    <col min="14085" max="14085" width="15.7109375" style="359" customWidth="1"/>
    <col min="14086" max="14088" width="9.140625" style="359"/>
    <col min="14089" max="14089" width="12.28515625" style="359" bestFit="1" customWidth="1"/>
    <col min="14090" max="14336" width="9.140625" style="359"/>
    <col min="14337" max="14338" width="16" style="359" customWidth="1"/>
    <col min="14339" max="14339" width="14.140625" style="359" customWidth="1"/>
    <col min="14340" max="14340" width="15.5703125" style="359" customWidth="1"/>
    <col min="14341" max="14341" width="15.7109375" style="359" customWidth="1"/>
    <col min="14342" max="14344" width="9.140625" style="359"/>
    <col min="14345" max="14345" width="12.28515625" style="359" bestFit="1" customWidth="1"/>
    <col min="14346" max="14592" width="9.140625" style="359"/>
    <col min="14593" max="14594" width="16" style="359" customWidth="1"/>
    <col min="14595" max="14595" width="14.140625" style="359" customWidth="1"/>
    <col min="14596" max="14596" width="15.5703125" style="359" customWidth="1"/>
    <col min="14597" max="14597" width="15.7109375" style="359" customWidth="1"/>
    <col min="14598" max="14600" width="9.140625" style="359"/>
    <col min="14601" max="14601" width="12.28515625" style="359" bestFit="1" customWidth="1"/>
    <col min="14602" max="14848" width="9.140625" style="359"/>
    <col min="14849" max="14850" width="16" style="359" customWidth="1"/>
    <col min="14851" max="14851" width="14.140625" style="359" customWidth="1"/>
    <col min="14852" max="14852" width="15.5703125" style="359" customWidth="1"/>
    <col min="14853" max="14853" width="15.7109375" style="359" customWidth="1"/>
    <col min="14854" max="14856" width="9.140625" style="359"/>
    <col min="14857" max="14857" width="12.28515625" style="359" bestFit="1" customWidth="1"/>
    <col min="14858" max="15104" width="9.140625" style="359"/>
    <col min="15105" max="15106" width="16" style="359" customWidth="1"/>
    <col min="15107" max="15107" width="14.140625" style="359" customWidth="1"/>
    <col min="15108" max="15108" width="15.5703125" style="359" customWidth="1"/>
    <col min="15109" max="15109" width="15.7109375" style="359" customWidth="1"/>
    <col min="15110" max="15112" width="9.140625" style="359"/>
    <col min="15113" max="15113" width="12.28515625" style="359" bestFit="1" customWidth="1"/>
    <col min="15114" max="15360" width="9.140625" style="359"/>
    <col min="15361" max="15362" width="16" style="359" customWidth="1"/>
    <col min="15363" max="15363" width="14.140625" style="359" customWidth="1"/>
    <col min="15364" max="15364" width="15.5703125" style="359" customWidth="1"/>
    <col min="15365" max="15365" width="15.7109375" style="359" customWidth="1"/>
    <col min="15366" max="15368" width="9.140625" style="359"/>
    <col min="15369" max="15369" width="12.28515625" style="359" bestFit="1" customWidth="1"/>
    <col min="15370" max="15616" width="9.140625" style="359"/>
    <col min="15617" max="15618" width="16" style="359" customWidth="1"/>
    <col min="15619" max="15619" width="14.140625" style="359" customWidth="1"/>
    <col min="15620" max="15620" width="15.5703125" style="359" customWidth="1"/>
    <col min="15621" max="15621" width="15.7109375" style="359" customWidth="1"/>
    <col min="15622" max="15624" width="9.140625" style="359"/>
    <col min="15625" max="15625" width="12.28515625" style="359" bestFit="1" customWidth="1"/>
    <col min="15626" max="15872" width="9.140625" style="359"/>
    <col min="15873" max="15874" width="16" style="359" customWidth="1"/>
    <col min="15875" max="15875" width="14.140625" style="359" customWidth="1"/>
    <col min="15876" max="15876" width="15.5703125" style="359" customWidth="1"/>
    <col min="15877" max="15877" width="15.7109375" style="359" customWidth="1"/>
    <col min="15878" max="15880" width="9.140625" style="359"/>
    <col min="15881" max="15881" width="12.28515625" style="359" bestFit="1" customWidth="1"/>
    <col min="15882" max="16128" width="9.140625" style="359"/>
    <col min="16129" max="16130" width="16" style="359" customWidth="1"/>
    <col min="16131" max="16131" width="14.140625" style="359" customWidth="1"/>
    <col min="16132" max="16132" width="15.5703125" style="359" customWidth="1"/>
    <col min="16133" max="16133" width="15.7109375" style="359" customWidth="1"/>
    <col min="16134" max="16136" width="9.140625" style="359"/>
    <col min="16137" max="16137" width="12.28515625" style="359" bestFit="1" customWidth="1"/>
    <col min="16138" max="16384" width="9.140625" style="359"/>
  </cols>
  <sheetData>
    <row r="1" spans="1:6" ht="15.75">
      <c r="A1" s="395" t="s">
        <v>150</v>
      </c>
      <c r="B1" s="394"/>
      <c r="C1" s="394"/>
      <c r="D1" s="394"/>
      <c r="E1" s="394"/>
      <c r="F1" s="394"/>
    </row>
    <row r="2" spans="1:6" ht="15.75">
      <c r="A2" s="393" t="s">
        <v>149</v>
      </c>
      <c r="B2" s="393"/>
      <c r="C2" s="393"/>
      <c r="D2" s="393"/>
      <c r="E2" s="393"/>
      <c r="F2" s="393"/>
    </row>
    <row r="3" spans="1:6" ht="15.75">
      <c r="A3" s="392"/>
      <c r="B3" s="392"/>
      <c r="C3" s="392"/>
      <c r="D3" s="392"/>
      <c r="E3" s="392"/>
      <c r="F3" s="392"/>
    </row>
    <row r="4" spans="1:6" ht="15.75">
      <c r="A4" s="392"/>
      <c r="B4" s="392"/>
      <c r="C4" s="392"/>
      <c r="D4" s="392"/>
      <c r="E4" s="392"/>
      <c r="F4" s="392"/>
    </row>
    <row r="5" spans="1:6" ht="15.75" thickBot="1">
      <c r="A5" s="367"/>
    </row>
    <row r="6" spans="1:6">
      <c r="A6" s="391" t="s">
        <v>148</v>
      </c>
      <c r="B6" s="384" t="s">
        <v>74</v>
      </c>
      <c r="C6" s="390"/>
      <c r="D6" s="390"/>
      <c r="E6" s="390"/>
      <c r="F6" s="389"/>
    </row>
    <row r="7" spans="1:6" s="377" customFormat="1" ht="13.5" thickBot="1">
      <c r="A7" s="388"/>
      <c r="B7" s="380" t="s">
        <v>142</v>
      </c>
      <c r="C7" s="379" t="s">
        <v>141</v>
      </c>
      <c r="D7" s="379" t="s">
        <v>140</v>
      </c>
      <c r="E7" s="379" t="s">
        <v>6</v>
      </c>
      <c r="F7" s="378" t="s">
        <v>8</v>
      </c>
    </row>
    <row r="8" spans="1:6">
      <c r="A8" s="376" t="s">
        <v>78</v>
      </c>
      <c r="B8" s="375">
        <f>[4]DDM!D14</f>
        <v>220000</v>
      </c>
      <c r="C8" s="375">
        <f>[4]DDM!E14</f>
        <v>0</v>
      </c>
      <c r="D8" s="375">
        <f>[4]DDM!F14</f>
        <v>220000</v>
      </c>
      <c r="E8" s="375">
        <f>[4]DDM!G14</f>
        <v>220000</v>
      </c>
      <c r="F8" s="374">
        <f>SUM(E8/D8)</f>
        <v>1</v>
      </c>
    </row>
    <row r="9" spans="1:6">
      <c r="A9" s="387" t="s">
        <v>147</v>
      </c>
      <c r="B9" s="372">
        <f>[4]DDM!D6</f>
        <v>420000</v>
      </c>
      <c r="C9" s="372">
        <f>[4]DDM!E6</f>
        <v>0</v>
      </c>
      <c r="D9" s="372">
        <f>SUM(B9:C9)</f>
        <v>420000</v>
      </c>
      <c r="E9" s="372">
        <f>[4]DDM!G6</f>
        <v>400280</v>
      </c>
      <c r="F9" s="371">
        <f>SUM(E9/D9)</f>
        <v>0.95304761904761903</v>
      </c>
    </row>
    <row r="10" spans="1:6">
      <c r="A10" s="373" t="s">
        <v>146</v>
      </c>
      <c r="B10" s="372">
        <f>[4]DDM!D7</f>
        <v>500000</v>
      </c>
      <c r="C10" s="372">
        <f>[4]DDM!E7</f>
        <v>0</v>
      </c>
      <c r="D10" s="372">
        <f>[4]DDM!F7</f>
        <v>500000</v>
      </c>
      <c r="E10" s="372">
        <f>[4]DDM!G7</f>
        <v>591880</v>
      </c>
      <c r="F10" s="371">
        <f>SUM(E10/D10)</f>
        <v>1.1837599999999999</v>
      </c>
    </row>
    <row r="11" spans="1:6">
      <c r="A11" s="373" t="s">
        <v>145</v>
      </c>
      <c r="B11" s="372">
        <f>[4]DDM!D10</f>
        <v>3000</v>
      </c>
      <c r="C11" s="372">
        <f>[4]DDM!E10</f>
        <v>0</v>
      </c>
      <c r="D11" s="372">
        <f>[4]DDM!F10</f>
        <v>3000</v>
      </c>
      <c r="E11" s="372">
        <f>[4]DDM!G10</f>
        <v>1457.93</v>
      </c>
      <c r="F11" s="371">
        <f>SUM(E11/D11)</f>
        <v>0.48597666666666667</v>
      </c>
    </row>
    <row r="12" spans="1:6">
      <c r="A12" s="373" t="s">
        <v>144</v>
      </c>
      <c r="B12" s="372">
        <f>[4]DDM!D8</f>
        <v>0</v>
      </c>
      <c r="C12" s="372">
        <f>[4]DDM!E8</f>
        <v>0</v>
      </c>
      <c r="D12" s="372">
        <f>[4]DDM!F8</f>
        <v>0</v>
      </c>
      <c r="E12" s="372">
        <f>[4]DDM!G8</f>
        <v>264366</v>
      </c>
      <c r="F12" s="371"/>
    </row>
    <row r="13" spans="1:6">
      <c r="A13" s="373" t="s">
        <v>82</v>
      </c>
      <c r="B13" s="372">
        <f>[4]DDM!D12</f>
        <v>100000</v>
      </c>
      <c r="C13" s="372">
        <f>[4]DDM!E12</f>
        <v>336266</v>
      </c>
      <c r="D13" s="372">
        <f>[4]DDM!F12</f>
        <v>436266</v>
      </c>
      <c r="E13" s="372">
        <f>[4]DDM!G12</f>
        <v>436266</v>
      </c>
      <c r="F13" s="371">
        <f>SUM(E13/D13)</f>
        <v>1</v>
      </c>
    </row>
    <row r="14" spans="1:6" s="367" customFormat="1" ht="13.5" thickBot="1">
      <c r="A14" s="370" t="s">
        <v>29</v>
      </c>
      <c r="B14" s="386">
        <f>SUM(B8:B13)</f>
        <v>1243000</v>
      </c>
      <c r="C14" s="386">
        <f>SUM(C8:C13)</f>
        <v>336266</v>
      </c>
      <c r="D14" s="386">
        <f>SUM(D8:D13)</f>
        <v>1579266</v>
      </c>
      <c r="E14" s="386">
        <f>SUM(E8:E13)</f>
        <v>1914249.93</v>
      </c>
      <c r="F14" s="368">
        <f>SUM(E14/D14)</f>
        <v>1.2121136844584763</v>
      </c>
    </row>
    <row r="15" spans="1:6">
      <c r="A15" s="364"/>
    </row>
    <row r="16" spans="1:6">
      <c r="A16" s="364"/>
    </row>
    <row r="17" spans="1:6">
      <c r="A17" s="364"/>
    </row>
    <row r="18" spans="1:6" ht="15.75" thickBot="1">
      <c r="A18" s="364"/>
    </row>
    <row r="19" spans="1:6">
      <c r="A19" s="385" t="s">
        <v>143</v>
      </c>
      <c r="B19" s="384" t="s">
        <v>74</v>
      </c>
      <c r="C19" s="383"/>
      <c r="D19" s="383"/>
      <c r="E19" s="383"/>
      <c r="F19" s="382"/>
    </row>
    <row r="20" spans="1:6" s="377" customFormat="1" ht="13.5" thickBot="1">
      <c r="A20" s="381"/>
      <c r="B20" s="380" t="s">
        <v>142</v>
      </c>
      <c r="C20" s="379" t="s">
        <v>141</v>
      </c>
      <c r="D20" s="379" t="s">
        <v>140</v>
      </c>
      <c r="E20" s="379" t="s">
        <v>6</v>
      </c>
      <c r="F20" s="378" t="s">
        <v>8</v>
      </c>
    </row>
    <row r="21" spans="1:6">
      <c r="A21" s="376" t="s">
        <v>93</v>
      </c>
      <c r="B21" s="375">
        <f>[4]DDM!D38</f>
        <v>40000</v>
      </c>
      <c r="C21" s="375">
        <f>[4]DDM!E38</f>
        <v>0</v>
      </c>
      <c r="D21" s="375">
        <f>[4]DDM!F38</f>
        <v>40000</v>
      </c>
      <c r="E21" s="375">
        <f>[4]DDM!G38</f>
        <v>5692</v>
      </c>
      <c r="F21" s="374">
        <f>SUM(E21/D21)</f>
        <v>0.14230000000000001</v>
      </c>
    </row>
    <row r="22" spans="1:6">
      <c r="A22" s="373" t="s">
        <v>139</v>
      </c>
      <c r="B22" s="372">
        <f>[4]DDM!D40</f>
        <v>9000</v>
      </c>
      <c r="C22" s="372">
        <f>[4]DDM!E40</f>
        <v>-7000</v>
      </c>
      <c r="D22" s="372">
        <f>[4]DDM!F40</f>
        <v>2000</v>
      </c>
      <c r="E22" s="372">
        <f>[4]DDM!G40</f>
        <v>1580</v>
      </c>
      <c r="F22" s="371">
        <f>SUM(E22/D22)</f>
        <v>0.79</v>
      </c>
    </row>
    <row r="23" spans="1:6">
      <c r="A23" s="373" t="s">
        <v>88</v>
      </c>
      <c r="B23" s="372">
        <f>[4]DDM!D43+[4]DDM!D45+[4]DDM!D46+[4]DDM!D47+[4]DDM!D48+[4]DDM!D54+[4]DDM!D56+[4]DDM!D57+[4]DDM!D81+[4]DDM!D58</f>
        <v>44000</v>
      </c>
      <c r="C23" s="372">
        <f>[4]DDM!E43+[4]DDM!E45+[4]DDM!E46+[4]DDM!E47+[4]DDM!E48+[4]DDM!E54+[4]DDM!E56+[4]DDM!E57+[4]DDM!E81+[4]DDM!E58++[4]DDM!E31</f>
        <v>17500</v>
      </c>
      <c r="D23" s="372">
        <f>[4]DDM!F43+[4]DDM!F45+[4]DDM!F46+[4]DDM!F47+[4]DDM!F48+[4]DDM!F54+[4]DDM!F56+[4]DDM!F57+[4]DDM!F81+[4]DDM!F58</f>
        <v>61500</v>
      </c>
      <c r="E23" s="372">
        <f>[4]DDM!G43+[4]DDM!G45+[4]DDM!G46+[4]DDM!G47+[4]DDM!G48+[4]DDM!G54+[4]DDM!G56+[4]DDM!G57+[4]DDM!G81+[4]DDM!G58</f>
        <v>59515.220000000008</v>
      </c>
      <c r="F23" s="371">
        <f>SUM(E23/D23)</f>
        <v>0.96772715447154489</v>
      </c>
    </row>
    <row r="24" spans="1:6">
      <c r="A24" s="373" t="s">
        <v>87</v>
      </c>
      <c r="B24" s="372">
        <f>[4]DDM!D49+[4]DDM!D50+[4]DDM!D51</f>
        <v>10000</v>
      </c>
      <c r="C24" s="372">
        <f>[4]DDM!E49+[4]DDM!E50+[4]DDM!E51</f>
        <v>3500</v>
      </c>
      <c r="D24" s="372">
        <f>[4]DDM!F49+[4]DDM!F50+[4]DDM!F51</f>
        <v>13500</v>
      </c>
      <c r="E24" s="372">
        <f>[4]DDM!G49+[4]DDM!G50+[4]DDM!G51</f>
        <v>13185.66</v>
      </c>
      <c r="F24" s="371">
        <f>SUM(E24/D24)</f>
        <v>0.97671555555555556</v>
      </c>
    </row>
    <row r="25" spans="1:6">
      <c r="A25" s="373" t="s">
        <v>138</v>
      </c>
      <c r="B25" s="372">
        <f>[4]DDM!D25</f>
        <v>65000</v>
      </c>
      <c r="C25" s="372">
        <f>[4]DDM!E25</f>
        <v>0</v>
      </c>
      <c r="D25" s="372">
        <f>[4]DDM!F25</f>
        <v>65000</v>
      </c>
      <c r="E25" s="372">
        <f>[4]DDM!G25+[4]DDM!G33</f>
        <v>62183</v>
      </c>
      <c r="F25" s="371">
        <f>SUM(E25/D25)</f>
        <v>0.95666153846153845</v>
      </c>
    </row>
    <row r="26" spans="1:6">
      <c r="A26" s="373" t="s">
        <v>137</v>
      </c>
      <c r="B26" s="372">
        <f>[4]DDM!D59+[4]DDM!D34</f>
        <v>420000</v>
      </c>
      <c r="C26" s="372">
        <f>[4]DDM!E59+[4]DDM!E34</f>
        <v>-8000</v>
      </c>
      <c r="D26" s="372">
        <f>[4]DDM!F59+[4]DDM!F34</f>
        <v>412000</v>
      </c>
      <c r="E26" s="372">
        <f>[4]DDM!G59+[4]DDM!G34</f>
        <v>405113</v>
      </c>
      <c r="F26" s="371">
        <f>SUM(E26/D26)</f>
        <v>0.98328398058252431</v>
      </c>
    </row>
    <row r="27" spans="1:6">
      <c r="A27" s="373" t="s">
        <v>136</v>
      </c>
      <c r="B27" s="372">
        <f>[4]DDM!D52</f>
        <v>170000</v>
      </c>
      <c r="C27" s="372">
        <f>[4]DDM!E52</f>
        <v>29000</v>
      </c>
      <c r="D27" s="372">
        <f>[4]DDM!F52</f>
        <v>199000</v>
      </c>
      <c r="E27" s="372">
        <f>[4]DDM!G52</f>
        <v>198920</v>
      </c>
      <c r="F27" s="371">
        <f>SUM(E27/D27)</f>
        <v>0.99959798994974869</v>
      </c>
    </row>
    <row r="28" spans="1:6">
      <c r="A28" s="373" t="s">
        <v>135</v>
      </c>
      <c r="B28" s="372">
        <f>[4]DDM!D27+[4]DDM!D28+[4]DDM!D29+[4]DDM!D30+[4]DDM!D32</f>
        <v>50000</v>
      </c>
      <c r="C28" s="372">
        <f>[4]DDM!E27+[4]DDM!E28+[4]DDM!E29+[4]DDM!E30+[4]DDM!E32</f>
        <v>0</v>
      </c>
      <c r="D28" s="372">
        <f>[4]DDM!F27+[4]DDM!F28+[4]DDM!F29+[4]DDM!F30+[4]DDM!F32</f>
        <v>50000</v>
      </c>
      <c r="E28" s="372">
        <f>[4]DDM!G27+[4]DDM!G28+[4]DDM!G29+[4]DDM!G30+[4]DDM!G32</f>
        <v>50000</v>
      </c>
      <c r="F28" s="371">
        <f>SUM(E28/D28)</f>
        <v>1</v>
      </c>
    </row>
    <row r="29" spans="1:6">
      <c r="A29" s="373" t="s">
        <v>134</v>
      </c>
      <c r="B29" s="372">
        <f>[4]DDM!D67+[4]DDM!D72+[4]DDM!D73</f>
        <v>300000</v>
      </c>
      <c r="C29" s="372">
        <f>[4]DDM!E67</f>
        <v>-31000</v>
      </c>
      <c r="D29" s="372">
        <f>[4]DDM!F67</f>
        <v>269000</v>
      </c>
      <c r="E29" s="372">
        <f>[4]DDM!G67</f>
        <v>215839</v>
      </c>
      <c r="F29" s="371">
        <f>SUM(E29/D29)</f>
        <v>0.80237546468401488</v>
      </c>
    </row>
    <row r="30" spans="1:6">
      <c r="A30" s="373" t="s">
        <v>90</v>
      </c>
      <c r="B30" s="372">
        <f>[4]DDM!D77</f>
        <v>30000</v>
      </c>
      <c r="C30" s="372">
        <f>[4]DDM!E77</f>
        <v>-4000</v>
      </c>
      <c r="D30" s="372">
        <f>[4]DDM!F77</f>
        <v>26000</v>
      </c>
      <c r="E30" s="372">
        <f>[4]DDM!G77</f>
        <v>25677</v>
      </c>
      <c r="F30" s="371">
        <f>SUM(E30/D30)</f>
        <v>0.98757692307692313</v>
      </c>
    </row>
    <row r="31" spans="1:6">
      <c r="A31" s="373" t="s">
        <v>133</v>
      </c>
      <c r="B31" s="372">
        <f>[4]DDM!D26</f>
        <v>100000</v>
      </c>
      <c r="C31" s="372">
        <f>[4]DDM!E26</f>
        <v>336266</v>
      </c>
      <c r="D31" s="372">
        <f>[4]DDM!F26</f>
        <v>436266</v>
      </c>
      <c r="E31" s="372">
        <f>[4]DDM!G26</f>
        <v>436266</v>
      </c>
      <c r="F31" s="371">
        <f>SUM(E31/D31)</f>
        <v>1</v>
      </c>
    </row>
    <row r="32" spans="1:6">
      <c r="A32" s="373" t="s">
        <v>132</v>
      </c>
      <c r="B32" s="372">
        <f>[4]DDM!D31</f>
        <v>5000</v>
      </c>
      <c r="C32" s="372">
        <f>[4]DDM!E31</f>
        <v>0</v>
      </c>
      <c r="D32" s="372">
        <f>[4]DDM!F31</f>
        <v>5000</v>
      </c>
      <c r="E32" s="372">
        <f>[4]DDM!G31</f>
        <v>3183</v>
      </c>
      <c r="F32" s="371">
        <f>SUM(E32/D32)</f>
        <v>0.63660000000000005</v>
      </c>
    </row>
    <row r="33" spans="1:6" s="367" customFormat="1" ht="13.5" thickBot="1">
      <c r="A33" s="370" t="s">
        <v>29</v>
      </c>
      <c r="B33" s="369">
        <f>SUM(B21:B32)</f>
        <v>1243000</v>
      </c>
      <c r="C33" s="369">
        <f>SUM(C21:C32)</f>
        <v>336266</v>
      </c>
      <c r="D33" s="369">
        <f>SUM(D21:D32)</f>
        <v>1579266</v>
      </c>
      <c r="E33" s="369">
        <f>SUM(E21:E32)</f>
        <v>1477153.88</v>
      </c>
      <c r="F33" s="368">
        <f>SUM(E33/D33)</f>
        <v>0.93534203864326837</v>
      </c>
    </row>
    <row r="34" spans="1:6">
      <c r="A34" s="364"/>
    </row>
    <row r="35" spans="1:6" ht="15.75" thickBot="1">
      <c r="A35" s="366"/>
    </row>
    <row r="36" spans="1:6" ht="15.75" thickBot="1">
      <c r="A36" s="59" t="s">
        <v>96</v>
      </c>
      <c r="B36" s="365"/>
      <c r="C36" s="365"/>
      <c r="D36" s="365"/>
      <c r="E36" s="365">
        <f>E14-E33</f>
        <v>437096.05000000005</v>
      </c>
      <c r="F36" s="61"/>
    </row>
    <row r="37" spans="1:6">
      <c r="A37" s="364"/>
    </row>
    <row r="38" spans="1:6">
      <c r="A38" s="364"/>
    </row>
    <row r="39" spans="1:6">
      <c r="A39" s="364"/>
    </row>
    <row r="40" spans="1:6">
      <c r="A40" s="364"/>
    </row>
    <row r="41" spans="1:6">
      <c r="A41" s="364"/>
    </row>
    <row r="42" spans="1:6">
      <c r="A42" s="364"/>
    </row>
    <row r="43" spans="1:6">
      <c r="A43" s="364"/>
    </row>
    <row r="44" spans="1:6">
      <c r="A44" s="364"/>
    </row>
    <row r="45" spans="1:6">
      <c r="A45" s="364"/>
    </row>
    <row r="46" spans="1:6">
      <c r="A46" s="364"/>
    </row>
    <row r="47" spans="1:6">
      <c r="A47" s="364"/>
    </row>
    <row r="48" spans="1:6">
      <c r="A48" s="364"/>
    </row>
    <row r="49" spans="1:1">
      <c r="A49" s="364"/>
    </row>
    <row r="50" spans="1:1">
      <c r="A50" s="364"/>
    </row>
    <row r="51" spans="1:1">
      <c r="A51" s="364"/>
    </row>
    <row r="52" spans="1:1">
      <c r="A52" s="364"/>
    </row>
    <row r="53" spans="1:1">
      <c r="A53" s="364"/>
    </row>
    <row r="54" spans="1:1">
      <c r="A54" s="364"/>
    </row>
    <row r="55" spans="1:1">
      <c r="A55" s="364"/>
    </row>
    <row r="56" spans="1:1">
      <c r="A56" s="364"/>
    </row>
    <row r="57" spans="1:1">
      <c r="A57" s="364"/>
    </row>
    <row r="58" spans="1:1">
      <c r="A58" s="364"/>
    </row>
    <row r="59" spans="1:1">
      <c r="A59" s="364"/>
    </row>
    <row r="60" spans="1:1">
      <c r="A60" s="364"/>
    </row>
    <row r="61" spans="1:1">
      <c r="A61" s="364"/>
    </row>
    <row r="62" spans="1:1">
      <c r="A62" s="364"/>
    </row>
    <row r="63" spans="1:1">
      <c r="A63" s="364"/>
    </row>
    <row r="64" spans="1:1">
      <c r="A64" s="364"/>
    </row>
    <row r="65" spans="1:1">
      <c r="A65" s="364"/>
    </row>
    <row r="66" spans="1:1">
      <c r="A66" s="364"/>
    </row>
    <row r="67" spans="1:1">
      <c r="A67" s="364"/>
    </row>
    <row r="68" spans="1:1">
      <c r="A68" s="364"/>
    </row>
    <row r="69" spans="1:1">
      <c r="A69" s="364"/>
    </row>
    <row r="70" spans="1:1">
      <c r="A70" s="364"/>
    </row>
    <row r="71" spans="1:1">
      <c r="A71" s="364"/>
    </row>
    <row r="72" spans="1:1">
      <c r="A72" s="364"/>
    </row>
    <row r="73" spans="1:1">
      <c r="A73" s="364"/>
    </row>
    <row r="74" spans="1:1">
      <c r="A74" s="364"/>
    </row>
    <row r="75" spans="1:1">
      <c r="A75" s="364"/>
    </row>
    <row r="76" spans="1:1">
      <c r="A76" s="364"/>
    </row>
    <row r="77" spans="1:1">
      <c r="A77" s="364"/>
    </row>
    <row r="78" spans="1:1">
      <c r="A78" s="364"/>
    </row>
    <row r="79" spans="1:1">
      <c r="A79" s="364"/>
    </row>
    <row r="80" spans="1:1">
      <c r="A80" s="364"/>
    </row>
    <row r="81" spans="1:1">
      <c r="A81" s="364"/>
    </row>
    <row r="82" spans="1:1">
      <c r="A82" s="364"/>
    </row>
    <row r="83" spans="1:1">
      <c r="A83" s="364"/>
    </row>
    <row r="84" spans="1:1">
      <c r="A84" s="364"/>
    </row>
    <row r="85" spans="1:1">
      <c r="A85" s="364"/>
    </row>
    <row r="86" spans="1:1">
      <c r="A86" s="364"/>
    </row>
    <row r="87" spans="1:1">
      <c r="A87" s="364"/>
    </row>
    <row r="88" spans="1:1">
      <c r="A88" s="364"/>
    </row>
    <row r="89" spans="1:1">
      <c r="A89" s="364"/>
    </row>
    <row r="90" spans="1:1">
      <c r="A90" s="364"/>
    </row>
    <row r="91" spans="1:1">
      <c r="A91" s="364"/>
    </row>
    <row r="92" spans="1:1">
      <c r="A92" s="364"/>
    </row>
    <row r="93" spans="1:1">
      <c r="A93" s="364"/>
    </row>
    <row r="94" spans="1:1">
      <c r="A94" s="364"/>
    </row>
    <row r="95" spans="1:1">
      <c r="A95" s="364"/>
    </row>
    <row r="96" spans="1:1">
      <c r="A96" s="364"/>
    </row>
    <row r="97" spans="1:1">
      <c r="A97" s="364"/>
    </row>
    <row r="98" spans="1:1">
      <c r="A98" s="364"/>
    </row>
    <row r="99" spans="1:1">
      <c r="A99" s="364"/>
    </row>
    <row r="100" spans="1:1">
      <c r="A100" s="364"/>
    </row>
    <row r="101" spans="1:1">
      <c r="A101" s="364"/>
    </row>
    <row r="102" spans="1:1">
      <c r="A102" s="363"/>
    </row>
  </sheetData>
  <mergeCells count="6">
    <mergeCell ref="A1:F1"/>
    <mergeCell ref="A2:F2"/>
    <mergeCell ref="A6:A7"/>
    <mergeCell ref="B6:F6"/>
    <mergeCell ref="A19:A20"/>
    <mergeCell ref="B19:F19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4"/>
  <sheetViews>
    <sheetView workbookViewId="0">
      <selection activeCell="G43" sqref="G43"/>
    </sheetView>
  </sheetViews>
  <sheetFormatPr defaultRowHeight="12.75"/>
  <cols>
    <col min="1" max="1" width="29.5703125" style="66" customWidth="1"/>
    <col min="2" max="5" width="18.5703125" style="88" customWidth="1"/>
    <col min="6" max="6" width="8.85546875" style="88" customWidth="1"/>
    <col min="7" max="7" width="16.85546875" style="66" customWidth="1"/>
    <col min="8" max="256" width="9.140625" style="66"/>
    <col min="257" max="257" width="29.5703125" style="66" customWidth="1"/>
    <col min="258" max="261" width="18.5703125" style="66" customWidth="1"/>
    <col min="262" max="262" width="8.85546875" style="66" customWidth="1"/>
    <col min="263" max="263" width="16.85546875" style="66" customWidth="1"/>
    <col min="264" max="512" width="9.140625" style="66"/>
    <col min="513" max="513" width="29.5703125" style="66" customWidth="1"/>
    <col min="514" max="517" width="18.5703125" style="66" customWidth="1"/>
    <col min="518" max="518" width="8.85546875" style="66" customWidth="1"/>
    <col min="519" max="519" width="16.85546875" style="66" customWidth="1"/>
    <col min="520" max="768" width="9.140625" style="66"/>
    <col min="769" max="769" width="29.5703125" style="66" customWidth="1"/>
    <col min="770" max="773" width="18.5703125" style="66" customWidth="1"/>
    <col min="774" max="774" width="8.85546875" style="66" customWidth="1"/>
    <col min="775" max="775" width="16.85546875" style="66" customWidth="1"/>
    <col min="776" max="1024" width="9.140625" style="66"/>
    <col min="1025" max="1025" width="29.5703125" style="66" customWidth="1"/>
    <col min="1026" max="1029" width="18.5703125" style="66" customWidth="1"/>
    <col min="1030" max="1030" width="8.85546875" style="66" customWidth="1"/>
    <col min="1031" max="1031" width="16.85546875" style="66" customWidth="1"/>
    <col min="1032" max="1280" width="9.140625" style="66"/>
    <col min="1281" max="1281" width="29.5703125" style="66" customWidth="1"/>
    <col min="1282" max="1285" width="18.5703125" style="66" customWidth="1"/>
    <col min="1286" max="1286" width="8.85546875" style="66" customWidth="1"/>
    <col min="1287" max="1287" width="16.85546875" style="66" customWidth="1"/>
    <col min="1288" max="1536" width="9.140625" style="66"/>
    <col min="1537" max="1537" width="29.5703125" style="66" customWidth="1"/>
    <col min="1538" max="1541" width="18.5703125" style="66" customWidth="1"/>
    <col min="1542" max="1542" width="8.85546875" style="66" customWidth="1"/>
    <col min="1543" max="1543" width="16.85546875" style="66" customWidth="1"/>
    <col min="1544" max="1792" width="9.140625" style="66"/>
    <col min="1793" max="1793" width="29.5703125" style="66" customWidth="1"/>
    <col min="1794" max="1797" width="18.5703125" style="66" customWidth="1"/>
    <col min="1798" max="1798" width="8.85546875" style="66" customWidth="1"/>
    <col min="1799" max="1799" width="16.85546875" style="66" customWidth="1"/>
    <col min="1800" max="2048" width="9.140625" style="66"/>
    <col min="2049" max="2049" width="29.5703125" style="66" customWidth="1"/>
    <col min="2050" max="2053" width="18.5703125" style="66" customWidth="1"/>
    <col min="2054" max="2054" width="8.85546875" style="66" customWidth="1"/>
    <col min="2055" max="2055" width="16.85546875" style="66" customWidth="1"/>
    <col min="2056" max="2304" width="9.140625" style="66"/>
    <col min="2305" max="2305" width="29.5703125" style="66" customWidth="1"/>
    <col min="2306" max="2309" width="18.5703125" style="66" customWidth="1"/>
    <col min="2310" max="2310" width="8.85546875" style="66" customWidth="1"/>
    <col min="2311" max="2311" width="16.85546875" style="66" customWidth="1"/>
    <col min="2312" max="2560" width="9.140625" style="66"/>
    <col min="2561" max="2561" width="29.5703125" style="66" customWidth="1"/>
    <col min="2562" max="2565" width="18.5703125" style="66" customWidth="1"/>
    <col min="2566" max="2566" width="8.85546875" style="66" customWidth="1"/>
    <col min="2567" max="2567" width="16.85546875" style="66" customWidth="1"/>
    <col min="2568" max="2816" width="9.140625" style="66"/>
    <col min="2817" max="2817" width="29.5703125" style="66" customWidth="1"/>
    <col min="2818" max="2821" width="18.5703125" style="66" customWidth="1"/>
    <col min="2822" max="2822" width="8.85546875" style="66" customWidth="1"/>
    <col min="2823" max="2823" width="16.85546875" style="66" customWidth="1"/>
    <col min="2824" max="3072" width="9.140625" style="66"/>
    <col min="3073" max="3073" width="29.5703125" style="66" customWidth="1"/>
    <col min="3074" max="3077" width="18.5703125" style="66" customWidth="1"/>
    <col min="3078" max="3078" width="8.85546875" style="66" customWidth="1"/>
    <col min="3079" max="3079" width="16.85546875" style="66" customWidth="1"/>
    <col min="3080" max="3328" width="9.140625" style="66"/>
    <col min="3329" max="3329" width="29.5703125" style="66" customWidth="1"/>
    <col min="3330" max="3333" width="18.5703125" style="66" customWidth="1"/>
    <col min="3334" max="3334" width="8.85546875" style="66" customWidth="1"/>
    <col min="3335" max="3335" width="16.85546875" style="66" customWidth="1"/>
    <col min="3336" max="3584" width="9.140625" style="66"/>
    <col min="3585" max="3585" width="29.5703125" style="66" customWidth="1"/>
    <col min="3586" max="3589" width="18.5703125" style="66" customWidth="1"/>
    <col min="3590" max="3590" width="8.85546875" style="66" customWidth="1"/>
    <col min="3591" max="3591" width="16.85546875" style="66" customWidth="1"/>
    <col min="3592" max="3840" width="9.140625" style="66"/>
    <col min="3841" max="3841" width="29.5703125" style="66" customWidth="1"/>
    <col min="3842" max="3845" width="18.5703125" style="66" customWidth="1"/>
    <col min="3846" max="3846" width="8.85546875" style="66" customWidth="1"/>
    <col min="3847" max="3847" width="16.85546875" style="66" customWidth="1"/>
    <col min="3848" max="4096" width="9.140625" style="66"/>
    <col min="4097" max="4097" width="29.5703125" style="66" customWidth="1"/>
    <col min="4098" max="4101" width="18.5703125" style="66" customWidth="1"/>
    <col min="4102" max="4102" width="8.85546875" style="66" customWidth="1"/>
    <col min="4103" max="4103" width="16.85546875" style="66" customWidth="1"/>
    <col min="4104" max="4352" width="9.140625" style="66"/>
    <col min="4353" max="4353" width="29.5703125" style="66" customWidth="1"/>
    <col min="4354" max="4357" width="18.5703125" style="66" customWidth="1"/>
    <col min="4358" max="4358" width="8.85546875" style="66" customWidth="1"/>
    <col min="4359" max="4359" width="16.85546875" style="66" customWidth="1"/>
    <col min="4360" max="4608" width="9.140625" style="66"/>
    <col min="4609" max="4609" width="29.5703125" style="66" customWidth="1"/>
    <col min="4610" max="4613" width="18.5703125" style="66" customWidth="1"/>
    <col min="4614" max="4614" width="8.85546875" style="66" customWidth="1"/>
    <col min="4615" max="4615" width="16.85546875" style="66" customWidth="1"/>
    <col min="4616" max="4864" width="9.140625" style="66"/>
    <col min="4865" max="4865" width="29.5703125" style="66" customWidth="1"/>
    <col min="4866" max="4869" width="18.5703125" style="66" customWidth="1"/>
    <col min="4870" max="4870" width="8.85546875" style="66" customWidth="1"/>
    <col min="4871" max="4871" width="16.85546875" style="66" customWidth="1"/>
    <col min="4872" max="5120" width="9.140625" style="66"/>
    <col min="5121" max="5121" width="29.5703125" style="66" customWidth="1"/>
    <col min="5122" max="5125" width="18.5703125" style="66" customWidth="1"/>
    <col min="5126" max="5126" width="8.85546875" style="66" customWidth="1"/>
    <col min="5127" max="5127" width="16.85546875" style="66" customWidth="1"/>
    <col min="5128" max="5376" width="9.140625" style="66"/>
    <col min="5377" max="5377" width="29.5703125" style="66" customWidth="1"/>
    <col min="5378" max="5381" width="18.5703125" style="66" customWidth="1"/>
    <col min="5382" max="5382" width="8.85546875" style="66" customWidth="1"/>
    <col min="5383" max="5383" width="16.85546875" style="66" customWidth="1"/>
    <col min="5384" max="5632" width="9.140625" style="66"/>
    <col min="5633" max="5633" width="29.5703125" style="66" customWidth="1"/>
    <col min="5634" max="5637" width="18.5703125" style="66" customWidth="1"/>
    <col min="5638" max="5638" width="8.85546875" style="66" customWidth="1"/>
    <col min="5639" max="5639" width="16.85546875" style="66" customWidth="1"/>
    <col min="5640" max="5888" width="9.140625" style="66"/>
    <col min="5889" max="5889" width="29.5703125" style="66" customWidth="1"/>
    <col min="5890" max="5893" width="18.5703125" style="66" customWidth="1"/>
    <col min="5894" max="5894" width="8.85546875" style="66" customWidth="1"/>
    <col min="5895" max="5895" width="16.85546875" style="66" customWidth="1"/>
    <col min="5896" max="6144" width="9.140625" style="66"/>
    <col min="6145" max="6145" width="29.5703125" style="66" customWidth="1"/>
    <col min="6146" max="6149" width="18.5703125" style="66" customWidth="1"/>
    <col min="6150" max="6150" width="8.85546875" style="66" customWidth="1"/>
    <col min="6151" max="6151" width="16.85546875" style="66" customWidth="1"/>
    <col min="6152" max="6400" width="9.140625" style="66"/>
    <col min="6401" max="6401" width="29.5703125" style="66" customWidth="1"/>
    <col min="6402" max="6405" width="18.5703125" style="66" customWidth="1"/>
    <col min="6406" max="6406" width="8.85546875" style="66" customWidth="1"/>
    <col min="6407" max="6407" width="16.85546875" style="66" customWidth="1"/>
    <col min="6408" max="6656" width="9.140625" style="66"/>
    <col min="6657" max="6657" width="29.5703125" style="66" customWidth="1"/>
    <col min="6658" max="6661" width="18.5703125" style="66" customWidth="1"/>
    <col min="6662" max="6662" width="8.85546875" style="66" customWidth="1"/>
    <col min="6663" max="6663" width="16.85546875" style="66" customWidth="1"/>
    <col min="6664" max="6912" width="9.140625" style="66"/>
    <col min="6913" max="6913" width="29.5703125" style="66" customWidth="1"/>
    <col min="6914" max="6917" width="18.5703125" style="66" customWidth="1"/>
    <col min="6918" max="6918" width="8.85546875" style="66" customWidth="1"/>
    <col min="6919" max="6919" width="16.85546875" style="66" customWidth="1"/>
    <col min="6920" max="7168" width="9.140625" style="66"/>
    <col min="7169" max="7169" width="29.5703125" style="66" customWidth="1"/>
    <col min="7170" max="7173" width="18.5703125" style="66" customWidth="1"/>
    <col min="7174" max="7174" width="8.85546875" style="66" customWidth="1"/>
    <col min="7175" max="7175" width="16.85546875" style="66" customWidth="1"/>
    <col min="7176" max="7424" width="9.140625" style="66"/>
    <col min="7425" max="7425" width="29.5703125" style="66" customWidth="1"/>
    <col min="7426" max="7429" width="18.5703125" style="66" customWidth="1"/>
    <col min="7430" max="7430" width="8.85546875" style="66" customWidth="1"/>
    <col min="7431" max="7431" width="16.85546875" style="66" customWidth="1"/>
    <col min="7432" max="7680" width="9.140625" style="66"/>
    <col min="7681" max="7681" width="29.5703125" style="66" customWidth="1"/>
    <col min="7682" max="7685" width="18.5703125" style="66" customWidth="1"/>
    <col min="7686" max="7686" width="8.85546875" style="66" customWidth="1"/>
    <col min="7687" max="7687" width="16.85546875" style="66" customWidth="1"/>
    <col min="7688" max="7936" width="9.140625" style="66"/>
    <col min="7937" max="7937" width="29.5703125" style="66" customWidth="1"/>
    <col min="7938" max="7941" width="18.5703125" style="66" customWidth="1"/>
    <col min="7942" max="7942" width="8.85546875" style="66" customWidth="1"/>
    <col min="7943" max="7943" width="16.85546875" style="66" customWidth="1"/>
    <col min="7944" max="8192" width="9.140625" style="66"/>
    <col min="8193" max="8193" width="29.5703125" style="66" customWidth="1"/>
    <col min="8194" max="8197" width="18.5703125" style="66" customWidth="1"/>
    <col min="8198" max="8198" width="8.85546875" style="66" customWidth="1"/>
    <col min="8199" max="8199" width="16.85546875" style="66" customWidth="1"/>
    <col min="8200" max="8448" width="9.140625" style="66"/>
    <col min="8449" max="8449" width="29.5703125" style="66" customWidth="1"/>
    <col min="8450" max="8453" width="18.5703125" style="66" customWidth="1"/>
    <col min="8454" max="8454" width="8.85546875" style="66" customWidth="1"/>
    <col min="8455" max="8455" width="16.85546875" style="66" customWidth="1"/>
    <col min="8456" max="8704" width="9.140625" style="66"/>
    <col min="8705" max="8705" width="29.5703125" style="66" customWidth="1"/>
    <col min="8706" max="8709" width="18.5703125" style="66" customWidth="1"/>
    <col min="8710" max="8710" width="8.85546875" style="66" customWidth="1"/>
    <col min="8711" max="8711" width="16.85546875" style="66" customWidth="1"/>
    <col min="8712" max="8960" width="9.140625" style="66"/>
    <col min="8961" max="8961" width="29.5703125" style="66" customWidth="1"/>
    <col min="8962" max="8965" width="18.5703125" style="66" customWidth="1"/>
    <col min="8966" max="8966" width="8.85546875" style="66" customWidth="1"/>
    <col min="8967" max="8967" width="16.85546875" style="66" customWidth="1"/>
    <col min="8968" max="9216" width="9.140625" style="66"/>
    <col min="9217" max="9217" width="29.5703125" style="66" customWidth="1"/>
    <col min="9218" max="9221" width="18.5703125" style="66" customWidth="1"/>
    <col min="9222" max="9222" width="8.85546875" style="66" customWidth="1"/>
    <col min="9223" max="9223" width="16.85546875" style="66" customWidth="1"/>
    <col min="9224" max="9472" width="9.140625" style="66"/>
    <col min="9473" max="9473" width="29.5703125" style="66" customWidth="1"/>
    <col min="9474" max="9477" width="18.5703125" style="66" customWidth="1"/>
    <col min="9478" max="9478" width="8.85546875" style="66" customWidth="1"/>
    <col min="9479" max="9479" width="16.85546875" style="66" customWidth="1"/>
    <col min="9480" max="9728" width="9.140625" style="66"/>
    <col min="9729" max="9729" width="29.5703125" style="66" customWidth="1"/>
    <col min="9730" max="9733" width="18.5703125" style="66" customWidth="1"/>
    <col min="9734" max="9734" width="8.85546875" style="66" customWidth="1"/>
    <col min="9735" max="9735" width="16.85546875" style="66" customWidth="1"/>
    <col min="9736" max="9984" width="9.140625" style="66"/>
    <col min="9985" max="9985" width="29.5703125" style="66" customWidth="1"/>
    <col min="9986" max="9989" width="18.5703125" style="66" customWidth="1"/>
    <col min="9990" max="9990" width="8.85546875" style="66" customWidth="1"/>
    <col min="9991" max="9991" width="16.85546875" style="66" customWidth="1"/>
    <col min="9992" max="10240" width="9.140625" style="66"/>
    <col min="10241" max="10241" width="29.5703125" style="66" customWidth="1"/>
    <col min="10242" max="10245" width="18.5703125" style="66" customWidth="1"/>
    <col min="10246" max="10246" width="8.85546875" style="66" customWidth="1"/>
    <col min="10247" max="10247" width="16.85546875" style="66" customWidth="1"/>
    <col min="10248" max="10496" width="9.140625" style="66"/>
    <col min="10497" max="10497" width="29.5703125" style="66" customWidth="1"/>
    <col min="10498" max="10501" width="18.5703125" style="66" customWidth="1"/>
    <col min="10502" max="10502" width="8.85546875" style="66" customWidth="1"/>
    <col min="10503" max="10503" width="16.85546875" style="66" customWidth="1"/>
    <col min="10504" max="10752" width="9.140625" style="66"/>
    <col min="10753" max="10753" width="29.5703125" style="66" customWidth="1"/>
    <col min="10754" max="10757" width="18.5703125" style="66" customWidth="1"/>
    <col min="10758" max="10758" width="8.85546875" style="66" customWidth="1"/>
    <col min="10759" max="10759" width="16.85546875" style="66" customWidth="1"/>
    <col min="10760" max="11008" width="9.140625" style="66"/>
    <col min="11009" max="11009" width="29.5703125" style="66" customWidth="1"/>
    <col min="11010" max="11013" width="18.5703125" style="66" customWidth="1"/>
    <col min="11014" max="11014" width="8.85546875" style="66" customWidth="1"/>
    <col min="11015" max="11015" width="16.85546875" style="66" customWidth="1"/>
    <col min="11016" max="11264" width="9.140625" style="66"/>
    <col min="11265" max="11265" width="29.5703125" style="66" customWidth="1"/>
    <col min="11266" max="11269" width="18.5703125" style="66" customWidth="1"/>
    <col min="11270" max="11270" width="8.85546875" style="66" customWidth="1"/>
    <col min="11271" max="11271" width="16.85546875" style="66" customWidth="1"/>
    <col min="11272" max="11520" width="9.140625" style="66"/>
    <col min="11521" max="11521" width="29.5703125" style="66" customWidth="1"/>
    <col min="11522" max="11525" width="18.5703125" style="66" customWidth="1"/>
    <col min="11526" max="11526" width="8.85546875" style="66" customWidth="1"/>
    <col min="11527" max="11527" width="16.85546875" style="66" customWidth="1"/>
    <col min="11528" max="11776" width="9.140625" style="66"/>
    <col min="11777" max="11777" width="29.5703125" style="66" customWidth="1"/>
    <col min="11778" max="11781" width="18.5703125" style="66" customWidth="1"/>
    <col min="11782" max="11782" width="8.85546875" style="66" customWidth="1"/>
    <col min="11783" max="11783" width="16.85546875" style="66" customWidth="1"/>
    <col min="11784" max="12032" width="9.140625" style="66"/>
    <col min="12033" max="12033" width="29.5703125" style="66" customWidth="1"/>
    <col min="12034" max="12037" width="18.5703125" style="66" customWidth="1"/>
    <col min="12038" max="12038" width="8.85546875" style="66" customWidth="1"/>
    <col min="12039" max="12039" width="16.85546875" style="66" customWidth="1"/>
    <col min="12040" max="12288" width="9.140625" style="66"/>
    <col min="12289" max="12289" width="29.5703125" style="66" customWidth="1"/>
    <col min="12290" max="12293" width="18.5703125" style="66" customWidth="1"/>
    <col min="12294" max="12294" width="8.85546875" style="66" customWidth="1"/>
    <col min="12295" max="12295" width="16.85546875" style="66" customWidth="1"/>
    <col min="12296" max="12544" width="9.140625" style="66"/>
    <col min="12545" max="12545" width="29.5703125" style="66" customWidth="1"/>
    <col min="12546" max="12549" width="18.5703125" style="66" customWidth="1"/>
    <col min="12550" max="12550" width="8.85546875" style="66" customWidth="1"/>
    <col min="12551" max="12551" width="16.85546875" style="66" customWidth="1"/>
    <col min="12552" max="12800" width="9.140625" style="66"/>
    <col min="12801" max="12801" width="29.5703125" style="66" customWidth="1"/>
    <col min="12802" max="12805" width="18.5703125" style="66" customWidth="1"/>
    <col min="12806" max="12806" width="8.85546875" style="66" customWidth="1"/>
    <col min="12807" max="12807" width="16.85546875" style="66" customWidth="1"/>
    <col min="12808" max="13056" width="9.140625" style="66"/>
    <col min="13057" max="13057" width="29.5703125" style="66" customWidth="1"/>
    <col min="13058" max="13061" width="18.5703125" style="66" customWidth="1"/>
    <col min="13062" max="13062" width="8.85546875" style="66" customWidth="1"/>
    <col min="13063" max="13063" width="16.85546875" style="66" customWidth="1"/>
    <col min="13064" max="13312" width="9.140625" style="66"/>
    <col min="13313" max="13313" width="29.5703125" style="66" customWidth="1"/>
    <col min="13314" max="13317" width="18.5703125" style="66" customWidth="1"/>
    <col min="13318" max="13318" width="8.85546875" style="66" customWidth="1"/>
    <col min="13319" max="13319" width="16.85546875" style="66" customWidth="1"/>
    <col min="13320" max="13568" width="9.140625" style="66"/>
    <col min="13569" max="13569" width="29.5703125" style="66" customWidth="1"/>
    <col min="13570" max="13573" width="18.5703125" style="66" customWidth="1"/>
    <col min="13574" max="13574" width="8.85546875" style="66" customWidth="1"/>
    <col min="13575" max="13575" width="16.85546875" style="66" customWidth="1"/>
    <col min="13576" max="13824" width="9.140625" style="66"/>
    <col min="13825" max="13825" width="29.5703125" style="66" customWidth="1"/>
    <col min="13826" max="13829" width="18.5703125" style="66" customWidth="1"/>
    <col min="13830" max="13830" width="8.85546875" style="66" customWidth="1"/>
    <col min="13831" max="13831" width="16.85546875" style="66" customWidth="1"/>
    <col min="13832" max="14080" width="9.140625" style="66"/>
    <col min="14081" max="14081" width="29.5703125" style="66" customWidth="1"/>
    <col min="14082" max="14085" width="18.5703125" style="66" customWidth="1"/>
    <col min="14086" max="14086" width="8.85546875" style="66" customWidth="1"/>
    <col min="14087" max="14087" width="16.85546875" style="66" customWidth="1"/>
    <col min="14088" max="14336" width="9.140625" style="66"/>
    <col min="14337" max="14337" width="29.5703125" style="66" customWidth="1"/>
    <col min="14338" max="14341" width="18.5703125" style="66" customWidth="1"/>
    <col min="14342" max="14342" width="8.85546875" style="66" customWidth="1"/>
    <col min="14343" max="14343" width="16.85546875" style="66" customWidth="1"/>
    <col min="14344" max="14592" width="9.140625" style="66"/>
    <col min="14593" max="14593" width="29.5703125" style="66" customWidth="1"/>
    <col min="14594" max="14597" width="18.5703125" style="66" customWidth="1"/>
    <col min="14598" max="14598" width="8.85546875" style="66" customWidth="1"/>
    <col min="14599" max="14599" width="16.85546875" style="66" customWidth="1"/>
    <col min="14600" max="14848" width="9.140625" style="66"/>
    <col min="14849" max="14849" width="29.5703125" style="66" customWidth="1"/>
    <col min="14850" max="14853" width="18.5703125" style="66" customWidth="1"/>
    <col min="14854" max="14854" width="8.85546875" style="66" customWidth="1"/>
    <col min="14855" max="14855" width="16.85546875" style="66" customWidth="1"/>
    <col min="14856" max="15104" width="9.140625" style="66"/>
    <col min="15105" max="15105" width="29.5703125" style="66" customWidth="1"/>
    <col min="15106" max="15109" width="18.5703125" style="66" customWidth="1"/>
    <col min="15110" max="15110" width="8.85546875" style="66" customWidth="1"/>
    <col min="15111" max="15111" width="16.85546875" style="66" customWidth="1"/>
    <col min="15112" max="15360" width="9.140625" style="66"/>
    <col min="15361" max="15361" width="29.5703125" style="66" customWidth="1"/>
    <col min="15362" max="15365" width="18.5703125" style="66" customWidth="1"/>
    <col min="15366" max="15366" width="8.85546875" style="66" customWidth="1"/>
    <col min="15367" max="15367" width="16.85546875" style="66" customWidth="1"/>
    <col min="15368" max="15616" width="9.140625" style="66"/>
    <col min="15617" max="15617" width="29.5703125" style="66" customWidth="1"/>
    <col min="15618" max="15621" width="18.5703125" style="66" customWidth="1"/>
    <col min="15622" max="15622" width="8.85546875" style="66" customWidth="1"/>
    <col min="15623" max="15623" width="16.85546875" style="66" customWidth="1"/>
    <col min="15624" max="15872" width="9.140625" style="66"/>
    <col min="15873" max="15873" width="29.5703125" style="66" customWidth="1"/>
    <col min="15874" max="15877" width="18.5703125" style="66" customWidth="1"/>
    <col min="15878" max="15878" width="8.85546875" style="66" customWidth="1"/>
    <col min="15879" max="15879" width="16.85546875" style="66" customWidth="1"/>
    <col min="15880" max="16128" width="9.140625" style="66"/>
    <col min="16129" max="16129" width="29.5703125" style="66" customWidth="1"/>
    <col min="16130" max="16133" width="18.5703125" style="66" customWidth="1"/>
    <col min="16134" max="16134" width="8.85546875" style="66" customWidth="1"/>
    <col min="16135" max="16135" width="16.85546875" style="66" customWidth="1"/>
    <col min="16136" max="16384" width="9.140625" style="66"/>
  </cols>
  <sheetData>
    <row r="1" spans="1:6" ht="20.25">
      <c r="A1" s="233" t="s">
        <v>151</v>
      </c>
      <c r="B1" s="233"/>
      <c r="C1" s="233"/>
      <c r="D1" s="233"/>
      <c r="E1" s="233"/>
      <c r="F1" s="233"/>
    </row>
    <row r="2" spans="1:6" s="1" customFormat="1" ht="22.5" customHeight="1">
      <c r="A2" s="195" t="s">
        <v>152</v>
      </c>
      <c r="B2" s="195"/>
      <c r="C2" s="195"/>
      <c r="D2" s="195"/>
      <c r="E2" s="195"/>
      <c r="F2" s="195"/>
    </row>
    <row r="3" spans="1:6" s="1" customFormat="1" ht="3.75" customHeight="1">
      <c r="A3" s="2"/>
      <c r="B3" s="3"/>
      <c r="C3" s="3"/>
      <c r="D3" s="3"/>
      <c r="E3" s="3"/>
      <c r="F3" s="3"/>
    </row>
    <row r="4" spans="1:6" s="1" customFormat="1" ht="20.25" customHeight="1" thickBot="1">
      <c r="A4" s="2"/>
      <c r="B4" s="3"/>
      <c r="C4" s="3"/>
      <c r="D4" s="3"/>
      <c r="E4" s="3"/>
      <c r="F4" s="3"/>
    </row>
    <row r="5" spans="1:6" s="4" customFormat="1" ht="16.5" thickBot="1">
      <c r="A5" s="181" t="s">
        <v>1</v>
      </c>
      <c r="B5" s="184" t="s">
        <v>74</v>
      </c>
      <c r="C5" s="185"/>
      <c r="D5" s="185"/>
      <c r="E5" s="185"/>
      <c r="F5" s="186"/>
    </row>
    <row r="6" spans="1:6" s="5" customFormat="1">
      <c r="A6" s="196"/>
      <c r="B6" s="198" t="s">
        <v>75</v>
      </c>
      <c r="C6" s="200" t="s">
        <v>76</v>
      </c>
      <c r="D6" s="202" t="s">
        <v>77</v>
      </c>
      <c r="E6" s="202" t="s">
        <v>6</v>
      </c>
      <c r="F6" s="205" t="s">
        <v>8</v>
      </c>
    </row>
    <row r="7" spans="1:6" s="5" customFormat="1" ht="13.5" thickBot="1">
      <c r="A7" s="197"/>
      <c r="B7" s="199"/>
      <c r="C7" s="201"/>
      <c r="D7" s="203"/>
      <c r="E7" s="203"/>
      <c r="F7" s="206"/>
    </row>
    <row r="8" spans="1:6" s="13" customFormat="1" thickTop="1">
      <c r="A8" s="14" t="s">
        <v>109</v>
      </c>
      <c r="B8" s="15">
        <v>300000</v>
      </c>
      <c r="C8" s="15"/>
      <c r="D8" s="15">
        <f>B8+C8</f>
        <v>300000</v>
      </c>
      <c r="E8" s="16">
        <v>300000</v>
      </c>
      <c r="F8" s="18">
        <f t="shared" ref="F8:F16" si="0">E8/D8</f>
        <v>1</v>
      </c>
    </row>
    <row r="9" spans="1:6" s="13" customFormat="1" ht="12">
      <c r="A9" s="14" t="s">
        <v>153</v>
      </c>
      <c r="B9" s="15">
        <v>0</v>
      </c>
      <c r="C9" s="19"/>
      <c r="D9" s="15">
        <f>B9+C9</f>
        <v>0</v>
      </c>
      <c r="E9" s="16">
        <v>0</v>
      </c>
      <c r="F9" s="18" t="e">
        <f t="shared" si="0"/>
        <v>#DIV/0!</v>
      </c>
    </row>
    <row r="10" spans="1:6" s="13" customFormat="1" ht="12">
      <c r="A10" s="14" t="s">
        <v>154</v>
      </c>
      <c r="B10" s="19">
        <v>1150000</v>
      </c>
      <c r="C10" s="21"/>
      <c r="D10" s="15">
        <f>B10+C10</f>
        <v>1150000</v>
      </c>
      <c r="E10" s="22">
        <v>1182930</v>
      </c>
      <c r="F10" s="18">
        <f t="shared" si="0"/>
        <v>1.0286347826086957</v>
      </c>
    </row>
    <row r="11" spans="1:6" s="13" customFormat="1" ht="12">
      <c r="A11" s="29" t="s">
        <v>155</v>
      </c>
      <c r="B11" s="396">
        <v>15000</v>
      </c>
      <c r="C11" s="15"/>
      <c r="D11" s="15">
        <f>B11+C11</f>
        <v>15000</v>
      </c>
      <c r="E11" s="24">
        <v>23750</v>
      </c>
      <c r="F11" s="18">
        <f t="shared" si="0"/>
        <v>1.5833333333333333</v>
      </c>
    </row>
    <row r="12" spans="1:6" s="27" customFormat="1" ht="12">
      <c r="A12" s="397" t="s">
        <v>13</v>
      </c>
      <c r="B12" s="398">
        <v>1000</v>
      </c>
      <c r="C12" s="398"/>
      <c r="D12" s="15">
        <f>B12+C12</f>
        <v>1000</v>
      </c>
      <c r="E12" s="22">
        <v>0</v>
      </c>
      <c r="F12" s="18">
        <f t="shared" si="0"/>
        <v>0</v>
      </c>
    </row>
    <row r="13" spans="1:6" s="27" customFormat="1" ht="12">
      <c r="A13" s="399" t="s">
        <v>156</v>
      </c>
      <c r="B13" s="398">
        <v>0</v>
      </c>
      <c r="C13" s="398">
        <v>64400</v>
      </c>
      <c r="D13" s="15">
        <f>SUM(B13:C13)</f>
        <v>64400</v>
      </c>
      <c r="E13" s="22">
        <v>64400</v>
      </c>
      <c r="F13" s="18">
        <f>E13/D13</f>
        <v>1</v>
      </c>
    </row>
    <row r="14" spans="1:6" s="27" customFormat="1" ht="12">
      <c r="A14" s="73" t="s">
        <v>157</v>
      </c>
      <c r="B14" s="398">
        <v>0</v>
      </c>
      <c r="C14" s="398"/>
      <c r="D14" s="15">
        <f>SUM(B14:C14)</f>
        <v>0</v>
      </c>
      <c r="E14" s="22">
        <v>0</v>
      </c>
      <c r="F14" s="18" t="e">
        <f>E14/D14</f>
        <v>#DIV/0!</v>
      </c>
    </row>
    <row r="15" spans="1:6" s="27" customFormat="1" thickBot="1">
      <c r="A15" s="400"/>
      <c r="B15" s="28"/>
      <c r="C15" s="28"/>
      <c r="D15" s="28"/>
      <c r="E15" s="28"/>
      <c r="F15" s="401"/>
    </row>
    <row r="16" spans="1:6" s="58" customFormat="1" ht="15.75" thickBot="1">
      <c r="A16" s="59" t="s">
        <v>29</v>
      </c>
      <c r="B16" s="60">
        <f>SUM(B8:B15)</f>
        <v>1466000</v>
      </c>
      <c r="C16" s="60">
        <f>SUM(C8:C15)</f>
        <v>64400</v>
      </c>
      <c r="D16" s="60">
        <f>SUM(D8:D15)</f>
        <v>1530400</v>
      </c>
      <c r="E16" s="60">
        <f>SUM(E8:E15)</f>
        <v>1571080</v>
      </c>
      <c r="F16" s="402">
        <f t="shared" si="0"/>
        <v>1.0265812859383168</v>
      </c>
    </row>
    <row r="17" spans="1:7" s="65" customFormat="1" ht="18.75" customHeight="1" thickBot="1">
      <c r="A17" s="403"/>
      <c r="B17" s="63"/>
      <c r="C17" s="63"/>
      <c r="D17" s="63"/>
      <c r="E17" s="63"/>
      <c r="F17" s="404"/>
    </row>
    <row r="18" spans="1:7" ht="16.5" thickBot="1">
      <c r="A18" s="181" t="s">
        <v>30</v>
      </c>
      <c r="B18" s="184" t="s">
        <v>74</v>
      </c>
      <c r="C18" s="185"/>
      <c r="D18" s="185"/>
      <c r="E18" s="185"/>
      <c r="F18" s="186"/>
    </row>
    <row r="19" spans="1:7">
      <c r="A19" s="182"/>
      <c r="B19" s="187" t="s">
        <v>3</v>
      </c>
      <c r="C19" s="189" t="s">
        <v>4</v>
      </c>
      <c r="D19" s="191" t="s">
        <v>5</v>
      </c>
      <c r="E19" s="191" t="s">
        <v>6</v>
      </c>
      <c r="F19" s="193" t="s">
        <v>8</v>
      </c>
    </row>
    <row r="20" spans="1:7" ht="13.5" thickBot="1">
      <c r="A20" s="183"/>
      <c r="B20" s="188"/>
      <c r="C20" s="190"/>
      <c r="D20" s="192"/>
      <c r="E20" s="192"/>
      <c r="F20" s="194"/>
    </row>
    <row r="21" spans="1:7" s="13" customFormat="1" thickTop="1">
      <c r="A21" s="31" t="s">
        <v>31</v>
      </c>
      <c r="B21" s="15">
        <v>200000</v>
      </c>
      <c r="C21" s="15"/>
      <c r="D21" s="15">
        <f>B21+C21</f>
        <v>200000</v>
      </c>
      <c r="E21" s="50">
        <v>132023.96</v>
      </c>
      <c r="F21" s="72">
        <f>E21/D21</f>
        <v>0.66011979999999992</v>
      </c>
      <c r="G21" s="25"/>
    </row>
    <row r="22" spans="1:7" s="13" customFormat="1" ht="12">
      <c r="A22" s="31" t="s">
        <v>47</v>
      </c>
      <c r="B22" s="15">
        <v>150000</v>
      </c>
      <c r="C22" s="15">
        <v>8000</v>
      </c>
      <c r="D22" s="15">
        <f>B22+C22</f>
        <v>158000</v>
      </c>
      <c r="E22" s="50">
        <v>157314</v>
      </c>
      <c r="F22" s="72">
        <f t="shared" ref="F22:F36" si="1">E22/D22</f>
        <v>0.99565822784810132</v>
      </c>
    </row>
    <row r="23" spans="1:7" s="13" customFormat="1" ht="12">
      <c r="A23" s="31" t="s">
        <v>33</v>
      </c>
      <c r="B23" s="15">
        <v>308000</v>
      </c>
      <c r="C23" s="15">
        <v>4000</v>
      </c>
      <c r="D23" s="15">
        <f>B23+C23</f>
        <v>312000</v>
      </c>
      <c r="E23" s="50">
        <v>311626.59999999998</v>
      </c>
      <c r="F23" s="72">
        <f t="shared" si="1"/>
        <v>0.99880320512820508</v>
      </c>
    </row>
    <row r="24" spans="1:7" s="13" customFormat="1" ht="12">
      <c r="A24" s="31" t="s">
        <v>34</v>
      </c>
      <c r="B24" s="15">
        <v>100000</v>
      </c>
      <c r="C24" s="15"/>
      <c r="D24" s="15">
        <f t="shared" ref="D24:D38" si="2">B24+C24</f>
        <v>100000</v>
      </c>
      <c r="E24" s="50">
        <v>65762</v>
      </c>
      <c r="F24" s="72">
        <f t="shared" si="1"/>
        <v>0.65761999999999998</v>
      </c>
    </row>
    <row r="25" spans="1:7" s="13" customFormat="1" ht="12">
      <c r="A25" s="31" t="s">
        <v>35</v>
      </c>
      <c r="B25" s="15">
        <v>15000</v>
      </c>
      <c r="C25" s="15"/>
      <c r="D25" s="15">
        <f t="shared" si="2"/>
        <v>15000</v>
      </c>
      <c r="E25" s="50">
        <v>14375</v>
      </c>
      <c r="F25" s="72">
        <f t="shared" si="1"/>
        <v>0.95833333333333337</v>
      </c>
    </row>
    <row r="26" spans="1:7" s="13" customFormat="1" ht="12">
      <c r="A26" s="31" t="s">
        <v>36</v>
      </c>
      <c r="B26" s="15">
        <v>170000</v>
      </c>
      <c r="C26" s="15">
        <v>-41000</v>
      </c>
      <c r="D26" s="15">
        <f>B26+C26</f>
        <v>129000</v>
      </c>
      <c r="E26" s="50">
        <v>105398</v>
      </c>
      <c r="F26" s="72">
        <f t="shared" si="1"/>
        <v>0.81703875968992246</v>
      </c>
    </row>
    <row r="27" spans="1:7" s="13" customFormat="1" ht="12">
      <c r="A27" s="31" t="s">
        <v>158</v>
      </c>
      <c r="B27" s="15">
        <v>12000</v>
      </c>
      <c r="C27" s="15"/>
      <c r="D27" s="15">
        <f t="shared" si="2"/>
        <v>12000</v>
      </c>
      <c r="E27" s="50">
        <v>5065</v>
      </c>
      <c r="F27" s="72">
        <f t="shared" si="1"/>
        <v>0.42208333333333331</v>
      </c>
    </row>
    <row r="28" spans="1:7" s="13" customFormat="1" ht="12">
      <c r="A28" s="31" t="s">
        <v>38</v>
      </c>
      <c r="B28" s="15">
        <v>73000</v>
      </c>
      <c r="C28" s="15"/>
      <c r="D28" s="15">
        <f t="shared" si="2"/>
        <v>73000</v>
      </c>
      <c r="E28" s="50">
        <v>72417</v>
      </c>
      <c r="F28" s="72">
        <f t="shared" si="1"/>
        <v>0.992013698630137</v>
      </c>
    </row>
    <row r="29" spans="1:7" s="13" customFormat="1" ht="12">
      <c r="A29" s="31" t="s">
        <v>48</v>
      </c>
      <c r="B29" s="15">
        <v>150000</v>
      </c>
      <c r="C29" s="15">
        <v>29000</v>
      </c>
      <c r="D29" s="15">
        <f>B29+C29</f>
        <v>179000</v>
      </c>
      <c r="E29" s="26">
        <v>178400.57</v>
      </c>
      <c r="F29" s="72">
        <f>E29/D29</f>
        <v>0.99665122905027936</v>
      </c>
    </row>
    <row r="30" spans="1:7" s="13" customFormat="1" ht="12">
      <c r="A30" s="31" t="s">
        <v>40</v>
      </c>
      <c r="B30" s="15">
        <v>10000</v>
      </c>
      <c r="C30" s="15"/>
      <c r="D30" s="15">
        <f t="shared" si="2"/>
        <v>10000</v>
      </c>
      <c r="E30" s="50">
        <v>10000</v>
      </c>
      <c r="F30" s="72">
        <f t="shared" si="1"/>
        <v>1</v>
      </c>
    </row>
    <row r="31" spans="1:7" s="13" customFormat="1" ht="12">
      <c r="A31" s="49" t="s">
        <v>159</v>
      </c>
      <c r="B31" s="405">
        <v>70000</v>
      </c>
      <c r="C31" s="406"/>
      <c r="D31" s="405">
        <f t="shared" si="2"/>
        <v>70000</v>
      </c>
      <c r="E31" s="405">
        <v>64370</v>
      </c>
      <c r="F31" s="407">
        <f t="shared" si="1"/>
        <v>0.9195714285714286</v>
      </c>
    </row>
    <row r="32" spans="1:7" s="13" customFormat="1" ht="12">
      <c r="A32" s="49" t="s">
        <v>160</v>
      </c>
      <c r="B32" s="405">
        <v>50000</v>
      </c>
      <c r="C32" s="406"/>
      <c r="D32" s="405">
        <f t="shared" si="2"/>
        <v>50000</v>
      </c>
      <c r="E32" s="405">
        <v>48277</v>
      </c>
      <c r="F32" s="408">
        <f t="shared" si="1"/>
        <v>0.96553999999999995</v>
      </c>
    </row>
    <row r="33" spans="1:19" s="13" customFormat="1" ht="12">
      <c r="A33" s="49" t="s">
        <v>161</v>
      </c>
      <c r="B33" s="405">
        <v>8000</v>
      </c>
      <c r="C33" s="406"/>
      <c r="D33" s="405">
        <f t="shared" si="2"/>
        <v>8000</v>
      </c>
      <c r="E33" s="406">
        <v>4038</v>
      </c>
      <c r="F33" s="407">
        <f t="shared" si="1"/>
        <v>0.50475000000000003</v>
      </c>
    </row>
    <row r="34" spans="1:19" s="13" customFormat="1" ht="12">
      <c r="A34" s="49" t="s">
        <v>162</v>
      </c>
      <c r="B34" s="15">
        <v>150000</v>
      </c>
      <c r="C34" s="15"/>
      <c r="D34" s="15">
        <f t="shared" si="2"/>
        <v>150000</v>
      </c>
      <c r="E34" s="50">
        <v>149969</v>
      </c>
      <c r="F34" s="72">
        <f t="shared" si="1"/>
        <v>0.99979333333333331</v>
      </c>
    </row>
    <row r="35" spans="1:19" s="58" customFormat="1" ht="15">
      <c r="A35" s="49" t="s">
        <v>163</v>
      </c>
      <c r="B35" s="15"/>
      <c r="C35" s="15">
        <v>64400</v>
      </c>
      <c r="D35" s="15">
        <f t="shared" si="2"/>
        <v>64400</v>
      </c>
      <c r="E35" s="50">
        <v>64400</v>
      </c>
      <c r="F35" s="72">
        <f t="shared" si="1"/>
        <v>1</v>
      </c>
    </row>
    <row r="36" spans="1:19" s="414" customFormat="1">
      <c r="A36" s="409" t="s">
        <v>164</v>
      </c>
      <c r="B36" s="410"/>
      <c r="C36" s="410"/>
      <c r="D36" s="15">
        <f t="shared" si="2"/>
        <v>0</v>
      </c>
      <c r="E36" s="411">
        <v>0</v>
      </c>
      <c r="F36" s="412" t="e">
        <f t="shared" si="1"/>
        <v>#DIV/0!</v>
      </c>
      <c r="G36" s="413"/>
      <c r="H36" s="413"/>
      <c r="I36" s="413"/>
      <c r="J36" s="413"/>
      <c r="K36" s="413"/>
      <c r="L36" s="413"/>
      <c r="M36" s="413"/>
      <c r="N36" s="413"/>
      <c r="O36" s="413"/>
      <c r="P36" s="413"/>
      <c r="Q36" s="413"/>
      <c r="R36" s="413"/>
      <c r="S36" s="413"/>
    </row>
    <row r="37" spans="1:19" s="5" customFormat="1">
      <c r="A37" s="415" t="s">
        <v>112</v>
      </c>
      <c r="B37" s="416"/>
      <c r="C37" s="417"/>
      <c r="D37" s="15">
        <f t="shared" si="2"/>
        <v>0</v>
      </c>
      <c r="E37" s="411">
        <v>0</v>
      </c>
      <c r="F37" s="418" t="e">
        <f>E37/D37</f>
        <v>#DIV/0!</v>
      </c>
      <c r="G37" s="419"/>
    </row>
    <row r="38" spans="1:19" ht="13.5" thickBot="1">
      <c r="A38" s="420"/>
      <c r="B38" s="85"/>
      <c r="C38" s="85"/>
      <c r="D38" s="15">
        <f t="shared" si="2"/>
        <v>0</v>
      </c>
      <c r="E38" s="411">
        <v>0</v>
      </c>
      <c r="F38" s="421" t="e">
        <f>E38/D38</f>
        <v>#DIV/0!</v>
      </c>
    </row>
    <row r="39" spans="1:19" s="58" customFormat="1" ht="15.75" thickBot="1">
      <c r="A39" s="59" t="s">
        <v>29</v>
      </c>
      <c r="B39" s="87">
        <f>SUM(B21:B38)</f>
        <v>1466000</v>
      </c>
      <c r="C39" s="87">
        <f>SUM(C21:C38)</f>
        <v>64400</v>
      </c>
      <c r="D39" s="87">
        <f>SUM(D21:D38)</f>
        <v>1530400</v>
      </c>
      <c r="E39" s="87">
        <f>SUM(E21:E38)</f>
        <v>1383436.13</v>
      </c>
      <c r="F39" s="61">
        <f>E39/D39</f>
        <v>0.90397028881338204</v>
      </c>
    </row>
    <row r="41" spans="1:19">
      <c r="A41" s="422"/>
    </row>
    <row r="43" spans="1:19" ht="13.5" thickBot="1"/>
    <row r="44" spans="1:19" ht="15.75" thickBot="1">
      <c r="A44" s="59" t="s">
        <v>96</v>
      </c>
      <c r="B44" s="87"/>
      <c r="C44" s="87"/>
      <c r="D44" s="87"/>
      <c r="E44" s="87">
        <f>E16-E39</f>
        <v>187643.87000000011</v>
      </c>
      <c r="F44" s="61"/>
    </row>
    <row r="47" spans="1:19">
      <c r="A47" s="98" t="s">
        <v>165</v>
      </c>
    </row>
    <row r="48" spans="1:19" ht="102.75" customHeight="1"/>
    <row r="50" spans="1:1">
      <c r="A50" s="98" t="s">
        <v>166</v>
      </c>
    </row>
    <row r="51" spans="1:1">
      <c r="A51" s="98" t="s">
        <v>167</v>
      </c>
    </row>
    <row r="53" spans="1:1" ht="15">
      <c r="A53" s="423" t="s">
        <v>168</v>
      </c>
    </row>
    <row r="60" spans="1:1" ht="15.75">
      <c r="A60" s="424"/>
    </row>
    <row r="63" spans="1:1" ht="15.75">
      <c r="A63" s="424"/>
    </row>
    <row r="64" spans="1:1" ht="15">
      <c r="A64" s="425"/>
    </row>
    <row r="67" spans="1:13" ht="15.75">
      <c r="A67" s="424"/>
    </row>
    <row r="68" spans="1:13" ht="15">
      <c r="A68" s="425"/>
    </row>
    <row r="70" spans="1:13" ht="15.75">
      <c r="A70" s="424"/>
    </row>
    <row r="71" spans="1:13" ht="15">
      <c r="A71" s="425"/>
    </row>
    <row r="72" spans="1:13" ht="15.75">
      <c r="A72" s="424"/>
    </row>
    <row r="73" spans="1:13" ht="15">
      <c r="A73" s="425"/>
      <c r="B73" s="426"/>
      <c r="C73" s="426"/>
      <c r="D73" s="426"/>
      <c r="E73" s="427"/>
      <c r="F73" s="426"/>
      <c r="G73" s="98"/>
      <c r="H73" s="98"/>
      <c r="I73" s="98"/>
      <c r="J73" s="98"/>
      <c r="K73" s="98"/>
      <c r="L73" s="98"/>
      <c r="M73" s="98"/>
    </row>
    <row r="74" spans="1:13" ht="15">
      <c r="A74" s="425"/>
      <c r="B74" s="426"/>
      <c r="C74" s="426"/>
      <c r="D74" s="426"/>
      <c r="E74" s="426"/>
      <c r="F74" s="426"/>
      <c r="G74" s="98"/>
      <c r="H74" s="98"/>
      <c r="I74" s="98"/>
      <c r="J74" s="98"/>
      <c r="K74" s="98"/>
      <c r="L74" s="98"/>
      <c r="M74" s="98"/>
    </row>
    <row r="75" spans="1:13" ht="15.75">
      <c r="A75" s="424"/>
      <c r="B75" s="426"/>
      <c r="C75" s="427"/>
      <c r="D75" s="427"/>
      <c r="E75" s="427"/>
      <c r="F75" s="427"/>
      <c r="G75" s="425"/>
      <c r="H75" s="98"/>
      <c r="I75" s="98"/>
      <c r="J75" s="98"/>
      <c r="K75" s="98"/>
      <c r="L75" s="98"/>
      <c r="M75" s="98"/>
    </row>
    <row r="76" spans="1:13" ht="15">
      <c r="A76" s="425"/>
    </row>
    <row r="77" spans="1:13" ht="15">
      <c r="A77" s="425"/>
    </row>
    <row r="78" spans="1:13" ht="15.75">
      <c r="A78" s="424"/>
    </row>
    <row r="79" spans="1:13" ht="15">
      <c r="A79" s="425"/>
      <c r="B79" s="427"/>
    </row>
    <row r="80" spans="1:13" ht="15">
      <c r="A80" s="425"/>
    </row>
    <row r="81" spans="1:7" ht="15">
      <c r="A81" s="425"/>
    </row>
    <row r="82" spans="1:7" ht="15">
      <c r="A82" s="425"/>
      <c r="B82" s="427"/>
      <c r="C82" s="427"/>
      <c r="D82" s="427"/>
      <c r="E82" s="427"/>
      <c r="F82" s="427"/>
      <c r="G82" s="425"/>
    </row>
    <row r="83" spans="1:7" ht="15">
      <c r="A83" s="425"/>
      <c r="B83" s="427"/>
      <c r="C83" s="427"/>
      <c r="D83" s="427"/>
      <c r="E83" s="427"/>
      <c r="F83" s="427"/>
      <c r="G83" s="425"/>
    </row>
    <row r="84" spans="1:7" ht="15">
      <c r="A84" s="425"/>
      <c r="B84" s="427"/>
      <c r="C84" s="427"/>
      <c r="D84" s="427"/>
      <c r="E84" s="427"/>
      <c r="F84" s="427"/>
      <c r="G84" s="425"/>
    </row>
    <row r="85" spans="1:7" ht="15">
      <c r="A85" s="425"/>
    </row>
    <row r="86" spans="1:7" ht="15">
      <c r="A86" s="425"/>
      <c r="B86" s="427"/>
      <c r="C86" s="427"/>
      <c r="D86" s="427"/>
      <c r="E86" s="427"/>
      <c r="F86" s="427"/>
      <c r="G86" s="425"/>
    </row>
    <row r="87" spans="1:7" ht="15">
      <c r="A87" s="425"/>
      <c r="B87" s="427"/>
      <c r="C87" s="427"/>
      <c r="D87" s="427"/>
      <c r="E87" s="427"/>
      <c r="F87" s="427"/>
      <c r="G87" s="425"/>
    </row>
    <row r="88" spans="1:7" ht="12" customHeight="1">
      <c r="A88" s="428"/>
    </row>
    <row r="89" spans="1:7" ht="15">
      <c r="A89" s="429"/>
    </row>
    <row r="90" spans="1:7" ht="15">
      <c r="A90" s="429"/>
    </row>
    <row r="91" spans="1:7" ht="15.75">
      <c r="A91" s="430"/>
    </row>
    <row r="92" spans="1:7" ht="15">
      <c r="A92" s="429"/>
    </row>
    <row r="93" spans="1:7" ht="15.75">
      <c r="A93" s="430"/>
      <c r="B93" s="431"/>
    </row>
    <row r="94" spans="1:7" ht="15">
      <c r="A94" s="429"/>
      <c r="C94" s="432"/>
    </row>
    <row r="95" spans="1:7" ht="15">
      <c r="A95" s="429"/>
      <c r="C95" s="432"/>
    </row>
    <row r="96" spans="1:7" ht="15">
      <c r="A96" s="429"/>
    </row>
    <row r="97" spans="1:6" ht="15.75">
      <c r="A97" s="430"/>
    </row>
    <row r="98" spans="1:6" ht="15">
      <c r="A98" s="429"/>
      <c r="C98" s="432"/>
    </row>
    <row r="99" spans="1:6" ht="15">
      <c r="A99" s="429"/>
      <c r="C99" s="432"/>
    </row>
    <row r="100" spans="1:6" ht="15">
      <c r="A100" s="429"/>
      <c r="C100" s="432"/>
    </row>
    <row r="101" spans="1:6" ht="15">
      <c r="A101" s="429"/>
      <c r="C101" s="432"/>
    </row>
    <row r="102" spans="1:6" ht="15">
      <c r="A102" s="429"/>
    </row>
    <row r="103" spans="1:6" ht="15.75">
      <c r="A103" s="424"/>
      <c r="E103" s="433"/>
    </row>
    <row r="104" spans="1:6" ht="15.75">
      <c r="A104" s="425"/>
      <c r="E104" s="433"/>
    </row>
    <row r="105" spans="1:6" ht="15.75">
      <c r="A105" s="424"/>
    </row>
    <row r="106" spans="1:6" ht="15">
      <c r="A106" s="425"/>
      <c r="B106" s="427"/>
    </row>
    <row r="107" spans="1:6" ht="15">
      <c r="A107" s="425"/>
    </row>
    <row r="108" spans="1:6" ht="15">
      <c r="A108" s="425"/>
      <c r="B108" s="432"/>
    </row>
    <row r="109" spans="1:6" ht="15">
      <c r="A109" s="425"/>
      <c r="B109" s="434"/>
      <c r="F109" s="427"/>
    </row>
    <row r="110" spans="1:6" ht="15">
      <c r="A110" s="425"/>
      <c r="B110" s="432"/>
    </row>
    <row r="111" spans="1:6" ht="15">
      <c r="A111" s="425"/>
      <c r="B111" s="432"/>
    </row>
    <row r="112" spans="1:6" ht="15">
      <c r="A112" s="425"/>
      <c r="B112" s="432"/>
      <c r="C112" s="432"/>
    </row>
    <row r="113" spans="1:12" ht="15">
      <c r="A113" s="425"/>
      <c r="B113" s="435"/>
      <c r="C113" s="435"/>
    </row>
    <row r="114" spans="1:12">
      <c r="A114" s="98"/>
      <c r="B114" s="426"/>
      <c r="C114" s="435"/>
    </row>
    <row r="115" spans="1:12">
      <c r="A115" s="98"/>
      <c r="B115" s="426"/>
      <c r="C115" s="435"/>
    </row>
    <row r="116" spans="1:12" ht="15">
      <c r="A116" s="425"/>
      <c r="B116" s="426"/>
      <c r="C116" s="435"/>
    </row>
    <row r="117" spans="1:12" ht="15">
      <c r="A117" s="425"/>
      <c r="B117" s="432"/>
    </row>
    <row r="118" spans="1:12" ht="15">
      <c r="A118" s="425"/>
      <c r="B118" s="432"/>
    </row>
    <row r="119" spans="1:12" ht="15">
      <c r="A119" s="425"/>
      <c r="B119" s="100"/>
      <c r="C119" s="100"/>
      <c r="D119" s="100"/>
      <c r="E119" s="100"/>
      <c r="F119" s="100"/>
      <c r="G119" s="436"/>
    </row>
    <row r="120" spans="1:12">
      <c r="A120" s="436"/>
      <c r="B120" s="100"/>
      <c r="C120" s="100"/>
      <c r="D120" s="100"/>
      <c r="E120" s="100"/>
      <c r="F120" s="100"/>
      <c r="G120" s="436"/>
    </row>
    <row r="121" spans="1:12" ht="15.75">
      <c r="A121" s="424"/>
      <c r="B121" s="100"/>
      <c r="C121" s="427"/>
      <c r="D121" s="100"/>
      <c r="E121" s="100"/>
      <c r="F121" s="100"/>
      <c r="G121" s="436"/>
    </row>
    <row r="122" spans="1:12" ht="15">
      <c r="A122" s="425"/>
      <c r="B122" s="426"/>
      <c r="C122" s="437"/>
      <c r="D122" s="426"/>
      <c r="E122" s="426"/>
      <c r="F122" s="426"/>
      <c r="G122" s="98"/>
      <c r="H122" s="98"/>
      <c r="I122" s="98"/>
      <c r="J122" s="98"/>
      <c r="K122" s="98"/>
      <c r="L122" s="98"/>
    </row>
    <row r="123" spans="1:12" ht="15">
      <c r="A123" s="425"/>
      <c r="B123" s="432"/>
      <c r="C123" s="432"/>
    </row>
    <row r="124" spans="1:12" ht="15">
      <c r="A124" s="425"/>
      <c r="C124" s="432"/>
    </row>
    <row r="125" spans="1:12" ht="15">
      <c r="A125" s="425"/>
      <c r="C125" s="432"/>
    </row>
    <row r="126" spans="1:12">
      <c r="A126" s="98"/>
    </row>
    <row r="127" spans="1:12">
      <c r="A127" s="98"/>
    </row>
    <row r="131" spans="1:1">
      <c r="A131" s="98"/>
    </row>
    <row r="141" spans="1:1">
      <c r="A141" s="98"/>
    </row>
    <row r="142" spans="1:1">
      <c r="A142" s="98"/>
    </row>
    <row r="144" spans="1:1">
      <c r="A144" s="98"/>
    </row>
  </sheetData>
  <mergeCells count="16">
    <mergeCell ref="A18:A20"/>
    <mergeCell ref="B18:F18"/>
    <mergeCell ref="B19:B20"/>
    <mergeCell ref="C19:C20"/>
    <mergeCell ref="D19:D20"/>
    <mergeCell ref="E19:E20"/>
    <mergeCell ref="F19:F20"/>
    <mergeCell ref="A1:F1"/>
    <mergeCell ref="A2:F2"/>
    <mergeCell ref="A5:A7"/>
    <mergeCell ref="B5:F5"/>
    <mergeCell ref="B6:B7"/>
    <mergeCell ref="C6:C7"/>
    <mergeCell ref="D6:D7"/>
    <mergeCell ref="E6:E7"/>
    <mergeCell ref="F6:F7"/>
  </mergeCells>
  <pageMargins left="0.39370078740157483" right="0.39370078740157483" top="0.73" bottom="0.59055118110236227" header="0.42" footer="0.51181102362204722"/>
  <pageSetup paperSize="9" scale="75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8"/>
  <sheetViews>
    <sheetView tabSelected="1" topLeftCell="A4" workbookViewId="0">
      <selection activeCell="H41" sqref="H41"/>
    </sheetView>
  </sheetViews>
  <sheetFormatPr defaultRowHeight="12.75"/>
  <cols>
    <col min="1" max="1" width="29.5703125" style="66" customWidth="1"/>
    <col min="2" max="5" width="18.5703125" style="88" customWidth="1"/>
    <col min="6" max="6" width="8.85546875" style="88" customWidth="1"/>
    <col min="7" max="7" width="16.85546875" style="66" customWidth="1"/>
    <col min="8" max="256" width="9.140625" style="66"/>
    <col min="257" max="257" width="29.5703125" style="66" customWidth="1"/>
    <col min="258" max="261" width="18.5703125" style="66" customWidth="1"/>
    <col min="262" max="262" width="8.85546875" style="66" customWidth="1"/>
    <col min="263" max="263" width="16.85546875" style="66" customWidth="1"/>
    <col min="264" max="512" width="9.140625" style="66"/>
    <col min="513" max="513" width="29.5703125" style="66" customWidth="1"/>
    <col min="514" max="517" width="18.5703125" style="66" customWidth="1"/>
    <col min="518" max="518" width="8.85546875" style="66" customWidth="1"/>
    <col min="519" max="519" width="16.85546875" style="66" customWidth="1"/>
    <col min="520" max="768" width="9.140625" style="66"/>
    <col min="769" max="769" width="29.5703125" style="66" customWidth="1"/>
    <col min="770" max="773" width="18.5703125" style="66" customWidth="1"/>
    <col min="774" max="774" width="8.85546875" style="66" customWidth="1"/>
    <col min="775" max="775" width="16.85546875" style="66" customWidth="1"/>
    <col min="776" max="1024" width="9.140625" style="66"/>
    <col min="1025" max="1025" width="29.5703125" style="66" customWidth="1"/>
    <col min="1026" max="1029" width="18.5703125" style="66" customWidth="1"/>
    <col min="1030" max="1030" width="8.85546875" style="66" customWidth="1"/>
    <col min="1031" max="1031" width="16.85546875" style="66" customWidth="1"/>
    <col min="1032" max="1280" width="9.140625" style="66"/>
    <col min="1281" max="1281" width="29.5703125" style="66" customWidth="1"/>
    <col min="1282" max="1285" width="18.5703125" style="66" customWidth="1"/>
    <col min="1286" max="1286" width="8.85546875" style="66" customWidth="1"/>
    <col min="1287" max="1287" width="16.85546875" style="66" customWidth="1"/>
    <col min="1288" max="1536" width="9.140625" style="66"/>
    <col min="1537" max="1537" width="29.5703125" style="66" customWidth="1"/>
    <col min="1538" max="1541" width="18.5703125" style="66" customWidth="1"/>
    <col min="1542" max="1542" width="8.85546875" style="66" customWidth="1"/>
    <col min="1543" max="1543" width="16.85546875" style="66" customWidth="1"/>
    <col min="1544" max="1792" width="9.140625" style="66"/>
    <col min="1793" max="1793" width="29.5703125" style="66" customWidth="1"/>
    <col min="1794" max="1797" width="18.5703125" style="66" customWidth="1"/>
    <col min="1798" max="1798" width="8.85546875" style="66" customWidth="1"/>
    <col min="1799" max="1799" width="16.85546875" style="66" customWidth="1"/>
    <col min="1800" max="2048" width="9.140625" style="66"/>
    <col min="2049" max="2049" width="29.5703125" style="66" customWidth="1"/>
    <col min="2050" max="2053" width="18.5703125" style="66" customWidth="1"/>
    <col min="2054" max="2054" width="8.85546875" style="66" customWidth="1"/>
    <col min="2055" max="2055" width="16.85546875" style="66" customWidth="1"/>
    <col min="2056" max="2304" width="9.140625" style="66"/>
    <col min="2305" max="2305" width="29.5703125" style="66" customWidth="1"/>
    <col min="2306" max="2309" width="18.5703125" style="66" customWidth="1"/>
    <col min="2310" max="2310" width="8.85546875" style="66" customWidth="1"/>
    <col min="2311" max="2311" width="16.85546875" style="66" customWidth="1"/>
    <col min="2312" max="2560" width="9.140625" style="66"/>
    <col min="2561" max="2561" width="29.5703125" style="66" customWidth="1"/>
    <col min="2562" max="2565" width="18.5703125" style="66" customWidth="1"/>
    <col min="2566" max="2566" width="8.85546875" style="66" customWidth="1"/>
    <col min="2567" max="2567" width="16.85546875" style="66" customWidth="1"/>
    <col min="2568" max="2816" width="9.140625" style="66"/>
    <col min="2817" max="2817" width="29.5703125" style="66" customWidth="1"/>
    <col min="2818" max="2821" width="18.5703125" style="66" customWidth="1"/>
    <col min="2822" max="2822" width="8.85546875" style="66" customWidth="1"/>
    <col min="2823" max="2823" width="16.85546875" style="66" customWidth="1"/>
    <col min="2824" max="3072" width="9.140625" style="66"/>
    <col min="3073" max="3073" width="29.5703125" style="66" customWidth="1"/>
    <col min="3074" max="3077" width="18.5703125" style="66" customWidth="1"/>
    <col min="3078" max="3078" width="8.85546875" style="66" customWidth="1"/>
    <col min="3079" max="3079" width="16.85546875" style="66" customWidth="1"/>
    <col min="3080" max="3328" width="9.140625" style="66"/>
    <col min="3329" max="3329" width="29.5703125" style="66" customWidth="1"/>
    <col min="3330" max="3333" width="18.5703125" style="66" customWidth="1"/>
    <col min="3334" max="3334" width="8.85546875" style="66" customWidth="1"/>
    <col min="3335" max="3335" width="16.85546875" style="66" customWidth="1"/>
    <col min="3336" max="3584" width="9.140625" style="66"/>
    <col min="3585" max="3585" width="29.5703125" style="66" customWidth="1"/>
    <col min="3586" max="3589" width="18.5703125" style="66" customWidth="1"/>
    <col min="3590" max="3590" width="8.85546875" style="66" customWidth="1"/>
    <col min="3591" max="3591" width="16.85546875" style="66" customWidth="1"/>
    <col min="3592" max="3840" width="9.140625" style="66"/>
    <col min="3841" max="3841" width="29.5703125" style="66" customWidth="1"/>
    <col min="3842" max="3845" width="18.5703125" style="66" customWidth="1"/>
    <col min="3846" max="3846" width="8.85546875" style="66" customWidth="1"/>
    <col min="3847" max="3847" width="16.85546875" style="66" customWidth="1"/>
    <col min="3848" max="4096" width="9.140625" style="66"/>
    <col min="4097" max="4097" width="29.5703125" style="66" customWidth="1"/>
    <col min="4098" max="4101" width="18.5703125" style="66" customWidth="1"/>
    <col min="4102" max="4102" width="8.85546875" style="66" customWidth="1"/>
    <col min="4103" max="4103" width="16.85546875" style="66" customWidth="1"/>
    <col min="4104" max="4352" width="9.140625" style="66"/>
    <col min="4353" max="4353" width="29.5703125" style="66" customWidth="1"/>
    <col min="4354" max="4357" width="18.5703125" style="66" customWidth="1"/>
    <col min="4358" max="4358" width="8.85546875" style="66" customWidth="1"/>
    <col min="4359" max="4359" width="16.85546875" style="66" customWidth="1"/>
    <col min="4360" max="4608" width="9.140625" style="66"/>
    <col min="4609" max="4609" width="29.5703125" style="66" customWidth="1"/>
    <col min="4610" max="4613" width="18.5703125" style="66" customWidth="1"/>
    <col min="4614" max="4614" width="8.85546875" style="66" customWidth="1"/>
    <col min="4615" max="4615" width="16.85546875" style="66" customWidth="1"/>
    <col min="4616" max="4864" width="9.140625" style="66"/>
    <col min="4865" max="4865" width="29.5703125" style="66" customWidth="1"/>
    <col min="4866" max="4869" width="18.5703125" style="66" customWidth="1"/>
    <col min="4870" max="4870" width="8.85546875" style="66" customWidth="1"/>
    <col min="4871" max="4871" width="16.85546875" style="66" customWidth="1"/>
    <col min="4872" max="5120" width="9.140625" style="66"/>
    <col min="5121" max="5121" width="29.5703125" style="66" customWidth="1"/>
    <col min="5122" max="5125" width="18.5703125" style="66" customWidth="1"/>
    <col min="5126" max="5126" width="8.85546875" style="66" customWidth="1"/>
    <col min="5127" max="5127" width="16.85546875" style="66" customWidth="1"/>
    <col min="5128" max="5376" width="9.140625" style="66"/>
    <col min="5377" max="5377" width="29.5703125" style="66" customWidth="1"/>
    <col min="5378" max="5381" width="18.5703125" style="66" customWidth="1"/>
    <col min="5382" max="5382" width="8.85546875" style="66" customWidth="1"/>
    <col min="5383" max="5383" width="16.85546875" style="66" customWidth="1"/>
    <col min="5384" max="5632" width="9.140625" style="66"/>
    <col min="5633" max="5633" width="29.5703125" style="66" customWidth="1"/>
    <col min="5634" max="5637" width="18.5703125" style="66" customWidth="1"/>
    <col min="5638" max="5638" width="8.85546875" style="66" customWidth="1"/>
    <col min="5639" max="5639" width="16.85546875" style="66" customWidth="1"/>
    <col min="5640" max="5888" width="9.140625" style="66"/>
    <col min="5889" max="5889" width="29.5703125" style="66" customWidth="1"/>
    <col min="5890" max="5893" width="18.5703125" style="66" customWidth="1"/>
    <col min="5894" max="5894" width="8.85546875" style="66" customWidth="1"/>
    <col min="5895" max="5895" width="16.85546875" style="66" customWidth="1"/>
    <col min="5896" max="6144" width="9.140625" style="66"/>
    <col min="6145" max="6145" width="29.5703125" style="66" customWidth="1"/>
    <col min="6146" max="6149" width="18.5703125" style="66" customWidth="1"/>
    <col min="6150" max="6150" width="8.85546875" style="66" customWidth="1"/>
    <col min="6151" max="6151" width="16.85546875" style="66" customWidth="1"/>
    <col min="6152" max="6400" width="9.140625" style="66"/>
    <col min="6401" max="6401" width="29.5703125" style="66" customWidth="1"/>
    <col min="6402" max="6405" width="18.5703125" style="66" customWidth="1"/>
    <col min="6406" max="6406" width="8.85546875" style="66" customWidth="1"/>
    <col min="6407" max="6407" width="16.85546875" style="66" customWidth="1"/>
    <col min="6408" max="6656" width="9.140625" style="66"/>
    <col min="6657" max="6657" width="29.5703125" style="66" customWidth="1"/>
    <col min="6658" max="6661" width="18.5703125" style="66" customWidth="1"/>
    <col min="6662" max="6662" width="8.85546875" style="66" customWidth="1"/>
    <col min="6663" max="6663" width="16.85546875" style="66" customWidth="1"/>
    <col min="6664" max="6912" width="9.140625" style="66"/>
    <col min="6913" max="6913" width="29.5703125" style="66" customWidth="1"/>
    <col min="6914" max="6917" width="18.5703125" style="66" customWidth="1"/>
    <col min="6918" max="6918" width="8.85546875" style="66" customWidth="1"/>
    <col min="6919" max="6919" width="16.85546875" style="66" customWidth="1"/>
    <col min="6920" max="7168" width="9.140625" style="66"/>
    <col min="7169" max="7169" width="29.5703125" style="66" customWidth="1"/>
    <col min="7170" max="7173" width="18.5703125" style="66" customWidth="1"/>
    <col min="7174" max="7174" width="8.85546875" style="66" customWidth="1"/>
    <col min="7175" max="7175" width="16.85546875" style="66" customWidth="1"/>
    <col min="7176" max="7424" width="9.140625" style="66"/>
    <col min="7425" max="7425" width="29.5703125" style="66" customWidth="1"/>
    <col min="7426" max="7429" width="18.5703125" style="66" customWidth="1"/>
    <col min="7430" max="7430" width="8.85546875" style="66" customWidth="1"/>
    <col min="7431" max="7431" width="16.85546875" style="66" customWidth="1"/>
    <col min="7432" max="7680" width="9.140625" style="66"/>
    <col min="7681" max="7681" width="29.5703125" style="66" customWidth="1"/>
    <col min="7682" max="7685" width="18.5703125" style="66" customWidth="1"/>
    <col min="7686" max="7686" width="8.85546875" style="66" customWidth="1"/>
    <col min="7687" max="7687" width="16.85546875" style="66" customWidth="1"/>
    <col min="7688" max="7936" width="9.140625" style="66"/>
    <col min="7937" max="7937" width="29.5703125" style="66" customWidth="1"/>
    <col min="7938" max="7941" width="18.5703125" style="66" customWidth="1"/>
    <col min="7942" max="7942" width="8.85546875" style="66" customWidth="1"/>
    <col min="7943" max="7943" width="16.85546875" style="66" customWidth="1"/>
    <col min="7944" max="8192" width="9.140625" style="66"/>
    <col min="8193" max="8193" width="29.5703125" style="66" customWidth="1"/>
    <col min="8194" max="8197" width="18.5703125" style="66" customWidth="1"/>
    <col min="8198" max="8198" width="8.85546875" style="66" customWidth="1"/>
    <col min="8199" max="8199" width="16.85546875" style="66" customWidth="1"/>
    <col min="8200" max="8448" width="9.140625" style="66"/>
    <col min="8449" max="8449" width="29.5703125" style="66" customWidth="1"/>
    <col min="8450" max="8453" width="18.5703125" style="66" customWidth="1"/>
    <col min="8454" max="8454" width="8.85546875" style="66" customWidth="1"/>
    <col min="8455" max="8455" width="16.85546875" style="66" customWidth="1"/>
    <col min="8456" max="8704" width="9.140625" style="66"/>
    <col min="8705" max="8705" width="29.5703125" style="66" customWidth="1"/>
    <col min="8706" max="8709" width="18.5703125" style="66" customWidth="1"/>
    <col min="8710" max="8710" width="8.85546875" style="66" customWidth="1"/>
    <col min="8711" max="8711" width="16.85546875" style="66" customWidth="1"/>
    <col min="8712" max="8960" width="9.140625" style="66"/>
    <col min="8961" max="8961" width="29.5703125" style="66" customWidth="1"/>
    <col min="8962" max="8965" width="18.5703125" style="66" customWidth="1"/>
    <col min="8966" max="8966" width="8.85546875" style="66" customWidth="1"/>
    <col min="8967" max="8967" width="16.85546875" style="66" customWidth="1"/>
    <col min="8968" max="9216" width="9.140625" style="66"/>
    <col min="9217" max="9217" width="29.5703125" style="66" customWidth="1"/>
    <col min="9218" max="9221" width="18.5703125" style="66" customWidth="1"/>
    <col min="9222" max="9222" width="8.85546875" style="66" customWidth="1"/>
    <col min="9223" max="9223" width="16.85546875" style="66" customWidth="1"/>
    <col min="9224" max="9472" width="9.140625" style="66"/>
    <col min="9473" max="9473" width="29.5703125" style="66" customWidth="1"/>
    <col min="9474" max="9477" width="18.5703125" style="66" customWidth="1"/>
    <col min="9478" max="9478" width="8.85546875" style="66" customWidth="1"/>
    <col min="9479" max="9479" width="16.85546875" style="66" customWidth="1"/>
    <col min="9480" max="9728" width="9.140625" style="66"/>
    <col min="9729" max="9729" width="29.5703125" style="66" customWidth="1"/>
    <col min="9730" max="9733" width="18.5703125" style="66" customWidth="1"/>
    <col min="9734" max="9734" width="8.85546875" style="66" customWidth="1"/>
    <col min="9735" max="9735" width="16.85546875" style="66" customWidth="1"/>
    <col min="9736" max="9984" width="9.140625" style="66"/>
    <col min="9985" max="9985" width="29.5703125" style="66" customWidth="1"/>
    <col min="9986" max="9989" width="18.5703125" style="66" customWidth="1"/>
    <col min="9990" max="9990" width="8.85546875" style="66" customWidth="1"/>
    <col min="9991" max="9991" width="16.85546875" style="66" customWidth="1"/>
    <col min="9992" max="10240" width="9.140625" style="66"/>
    <col min="10241" max="10241" width="29.5703125" style="66" customWidth="1"/>
    <col min="10242" max="10245" width="18.5703125" style="66" customWidth="1"/>
    <col min="10246" max="10246" width="8.85546875" style="66" customWidth="1"/>
    <col min="10247" max="10247" width="16.85546875" style="66" customWidth="1"/>
    <col min="10248" max="10496" width="9.140625" style="66"/>
    <col min="10497" max="10497" width="29.5703125" style="66" customWidth="1"/>
    <col min="10498" max="10501" width="18.5703125" style="66" customWidth="1"/>
    <col min="10502" max="10502" width="8.85546875" style="66" customWidth="1"/>
    <col min="10503" max="10503" width="16.85546875" style="66" customWidth="1"/>
    <col min="10504" max="10752" width="9.140625" style="66"/>
    <col min="10753" max="10753" width="29.5703125" style="66" customWidth="1"/>
    <col min="10754" max="10757" width="18.5703125" style="66" customWidth="1"/>
    <col min="10758" max="10758" width="8.85546875" style="66" customWidth="1"/>
    <col min="10759" max="10759" width="16.85546875" style="66" customWidth="1"/>
    <col min="10760" max="11008" width="9.140625" style="66"/>
    <col min="11009" max="11009" width="29.5703125" style="66" customWidth="1"/>
    <col min="11010" max="11013" width="18.5703125" style="66" customWidth="1"/>
    <col min="11014" max="11014" width="8.85546875" style="66" customWidth="1"/>
    <col min="11015" max="11015" width="16.85546875" style="66" customWidth="1"/>
    <col min="11016" max="11264" width="9.140625" style="66"/>
    <col min="11265" max="11265" width="29.5703125" style="66" customWidth="1"/>
    <col min="11266" max="11269" width="18.5703125" style="66" customWidth="1"/>
    <col min="11270" max="11270" width="8.85546875" style="66" customWidth="1"/>
    <col min="11271" max="11271" width="16.85546875" style="66" customWidth="1"/>
    <col min="11272" max="11520" width="9.140625" style="66"/>
    <col min="11521" max="11521" width="29.5703125" style="66" customWidth="1"/>
    <col min="11522" max="11525" width="18.5703125" style="66" customWidth="1"/>
    <col min="11526" max="11526" width="8.85546875" style="66" customWidth="1"/>
    <col min="11527" max="11527" width="16.85546875" style="66" customWidth="1"/>
    <col min="11528" max="11776" width="9.140625" style="66"/>
    <col min="11777" max="11777" width="29.5703125" style="66" customWidth="1"/>
    <col min="11778" max="11781" width="18.5703125" style="66" customWidth="1"/>
    <col min="11782" max="11782" width="8.85546875" style="66" customWidth="1"/>
    <col min="11783" max="11783" width="16.85546875" style="66" customWidth="1"/>
    <col min="11784" max="12032" width="9.140625" style="66"/>
    <col min="12033" max="12033" width="29.5703125" style="66" customWidth="1"/>
    <col min="12034" max="12037" width="18.5703125" style="66" customWidth="1"/>
    <col min="12038" max="12038" width="8.85546875" style="66" customWidth="1"/>
    <col min="12039" max="12039" width="16.85546875" style="66" customWidth="1"/>
    <col min="12040" max="12288" width="9.140625" style="66"/>
    <col min="12289" max="12289" width="29.5703125" style="66" customWidth="1"/>
    <col min="12290" max="12293" width="18.5703125" style="66" customWidth="1"/>
    <col min="12294" max="12294" width="8.85546875" style="66" customWidth="1"/>
    <col min="12295" max="12295" width="16.85546875" style="66" customWidth="1"/>
    <col min="12296" max="12544" width="9.140625" style="66"/>
    <col min="12545" max="12545" width="29.5703125" style="66" customWidth="1"/>
    <col min="12546" max="12549" width="18.5703125" style="66" customWidth="1"/>
    <col min="12550" max="12550" width="8.85546875" style="66" customWidth="1"/>
    <col min="12551" max="12551" width="16.85546875" style="66" customWidth="1"/>
    <col min="12552" max="12800" width="9.140625" style="66"/>
    <col min="12801" max="12801" width="29.5703125" style="66" customWidth="1"/>
    <col min="12802" max="12805" width="18.5703125" style="66" customWidth="1"/>
    <col min="12806" max="12806" width="8.85546875" style="66" customWidth="1"/>
    <col min="12807" max="12807" width="16.85546875" style="66" customWidth="1"/>
    <col min="12808" max="13056" width="9.140625" style="66"/>
    <col min="13057" max="13057" width="29.5703125" style="66" customWidth="1"/>
    <col min="13058" max="13061" width="18.5703125" style="66" customWidth="1"/>
    <col min="13062" max="13062" width="8.85546875" style="66" customWidth="1"/>
    <col min="13063" max="13063" width="16.85546875" style="66" customWidth="1"/>
    <col min="13064" max="13312" width="9.140625" style="66"/>
    <col min="13313" max="13313" width="29.5703125" style="66" customWidth="1"/>
    <col min="13314" max="13317" width="18.5703125" style="66" customWidth="1"/>
    <col min="13318" max="13318" width="8.85546875" style="66" customWidth="1"/>
    <col min="13319" max="13319" width="16.85546875" style="66" customWidth="1"/>
    <col min="13320" max="13568" width="9.140625" style="66"/>
    <col min="13569" max="13569" width="29.5703125" style="66" customWidth="1"/>
    <col min="13570" max="13573" width="18.5703125" style="66" customWidth="1"/>
    <col min="13574" max="13574" width="8.85546875" style="66" customWidth="1"/>
    <col min="13575" max="13575" width="16.85546875" style="66" customWidth="1"/>
    <col min="13576" max="13824" width="9.140625" style="66"/>
    <col min="13825" max="13825" width="29.5703125" style="66" customWidth="1"/>
    <col min="13826" max="13829" width="18.5703125" style="66" customWidth="1"/>
    <col min="13830" max="13830" width="8.85546875" style="66" customWidth="1"/>
    <col min="13831" max="13831" width="16.85546875" style="66" customWidth="1"/>
    <col min="13832" max="14080" width="9.140625" style="66"/>
    <col min="14081" max="14081" width="29.5703125" style="66" customWidth="1"/>
    <col min="14082" max="14085" width="18.5703125" style="66" customWidth="1"/>
    <col min="14086" max="14086" width="8.85546875" style="66" customWidth="1"/>
    <col min="14087" max="14087" width="16.85546875" style="66" customWidth="1"/>
    <col min="14088" max="14336" width="9.140625" style="66"/>
    <col min="14337" max="14337" width="29.5703125" style="66" customWidth="1"/>
    <col min="14338" max="14341" width="18.5703125" style="66" customWidth="1"/>
    <col min="14342" max="14342" width="8.85546875" style="66" customWidth="1"/>
    <col min="14343" max="14343" width="16.85546875" style="66" customWidth="1"/>
    <col min="14344" max="14592" width="9.140625" style="66"/>
    <col min="14593" max="14593" width="29.5703125" style="66" customWidth="1"/>
    <col min="14594" max="14597" width="18.5703125" style="66" customWidth="1"/>
    <col min="14598" max="14598" width="8.85546875" style="66" customWidth="1"/>
    <col min="14599" max="14599" width="16.85546875" style="66" customWidth="1"/>
    <col min="14600" max="14848" width="9.140625" style="66"/>
    <col min="14849" max="14849" width="29.5703125" style="66" customWidth="1"/>
    <col min="14850" max="14853" width="18.5703125" style="66" customWidth="1"/>
    <col min="14854" max="14854" width="8.85546875" style="66" customWidth="1"/>
    <col min="14855" max="14855" width="16.85546875" style="66" customWidth="1"/>
    <col min="14856" max="15104" width="9.140625" style="66"/>
    <col min="15105" max="15105" width="29.5703125" style="66" customWidth="1"/>
    <col min="15106" max="15109" width="18.5703125" style="66" customWidth="1"/>
    <col min="15110" max="15110" width="8.85546875" style="66" customWidth="1"/>
    <col min="15111" max="15111" width="16.85546875" style="66" customWidth="1"/>
    <col min="15112" max="15360" width="9.140625" style="66"/>
    <col min="15361" max="15361" width="29.5703125" style="66" customWidth="1"/>
    <col min="15362" max="15365" width="18.5703125" style="66" customWidth="1"/>
    <col min="15366" max="15366" width="8.85546875" style="66" customWidth="1"/>
    <col min="15367" max="15367" width="16.85546875" style="66" customWidth="1"/>
    <col min="15368" max="15616" width="9.140625" style="66"/>
    <col min="15617" max="15617" width="29.5703125" style="66" customWidth="1"/>
    <col min="15618" max="15621" width="18.5703125" style="66" customWidth="1"/>
    <col min="15622" max="15622" width="8.85546875" style="66" customWidth="1"/>
    <col min="15623" max="15623" width="16.85546875" style="66" customWidth="1"/>
    <col min="15624" max="15872" width="9.140625" style="66"/>
    <col min="15873" max="15873" width="29.5703125" style="66" customWidth="1"/>
    <col min="15874" max="15877" width="18.5703125" style="66" customWidth="1"/>
    <col min="15878" max="15878" width="8.85546875" style="66" customWidth="1"/>
    <col min="15879" max="15879" width="16.85546875" style="66" customWidth="1"/>
    <col min="15880" max="16128" width="9.140625" style="66"/>
    <col min="16129" max="16129" width="29.5703125" style="66" customWidth="1"/>
    <col min="16130" max="16133" width="18.5703125" style="66" customWidth="1"/>
    <col min="16134" max="16134" width="8.85546875" style="66" customWidth="1"/>
    <col min="16135" max="16135" width="16.85546875" style="66" customWidth="1"/>
    <col min="16136" max="16384" width="9.140625" style="66"/>
  </cols>
  <sheetData>
    <row r="1" spans="1:6" ht="20.25">
      <c r="A1" s="233" t="s">
        <v>151</v>
      </c>
      <c r="B1" s="233"/>
      <c r="C1" s="233"/>
      <c r="D1" s="233"/>
      <c r="E1" s="233"/>
      <c r="F1" s="233"/>
    </row>
    <row r="2" spans="1:6" s="1" customFormat="1" ht="22.5" customHeight="1">
      <c r="A2" s="195" t="s">
        <v>169</v>
      </c>
      <c r="B2" s="195"/>
      <c r="C2" s="195"/>
      <c r="D2" s="195"/>
      <c r="E2" s="195"/>
      <c r="F2" s="195"/>
    </row>
    <row r="3" spans="1:6" s="1" customFormat="1" ht="20.25">
      <c r="A3" s="2"/>
      <c r="B3" s="3"/>
      <c r="C3" s="3"/>
      <c r="D3" s="3"/>
      <c r="E3" s="3"/>
      <c r="F3" s="3"/>
    </row>
    <row r="4" spans="1:6" s="1" customFormat="1" ht="20.25" customHeight="1" thickBot="1">
      <c r="A4" s="2"/>
      <c r="B4" s="3"/>
      <c r="C4" s="3"/>
      <c r="D4" s="3"/>
      <c r="E4" s="3"/>
      <c r="F4" s="3"/>
    </row>
    <row r="5" spans="1:6" s="4" customFormat="1" ht="16.5" thickBot="1">
      <c r="A5" s="181" t="s">
        <v>1</v>
      </c>
      <c r="B5" s="184" t="s">
        <v>74</v>
      </c>
      <c r="C5" s="185"/>
      <c r="D5" s="185"/>
      <c r="E5" s="185"/>
      <c r="F5" s="186"/>
    </row>
    <row r="6" spans="1:6" s="5" customFormat="1">
      <c r="A6" s="196"/>
      <c r="B6" s="198" t="s">
        <v>75</v>
      </c>
      <c r="C6" s="200" t="s">
        <v>76</v>
      </c>
      <c r="D6" s="202" t="s">
        <v>77</v>
      </c>
      <c r="E6" s="202" t="s">
        <v>6</v>
      </c>
      <c r="F6" s="205" t="s">
        <v>8</v>
      </c>
    </row>
    <row r="7" spans="1:6" s="5" customFormat="1" ht="13.5" thickBot="1">
      <c r="A7" s="197"/>
      <c r="B7" s="199"/>
      <c r="C7" s="201"/>
      <c r="D7" s="203"/>
      <c r="E7" s="203"/>
      <c r="F7" s="206"/>
    </row>
    <row r="8" spans="1:6" s="13" customFormat="1" thickTop="1">
      <c r="A8" s="14" t="s">
        <v>109</v>
      </c>
      <c r="B8" s="15">
        <v>300000</v>
      </c>
      <c r="C8" s="15"/>
      <c r="D8" s="15">
        <f>B8+C8</f>
        <v>300000</v>
      </c>
      <c r="E8" s="16">
        <v>300000</v>
      </c>
      <c r="F8" s="18">
        <f t="shared" ref="F8:F16" si="0">E8/D8</f>
        <v>1</v>
      </c>
    </row>
    <row r="9" spans="1:6" s="13" customFormat="1" ht="12">
      <c r="A9" s="14" t="s">
        <v>154</v>
      </c>
      <c r="B9" s="15">
        <v>1150000</v>
      </c>
      <c r="C9" s="19"/>
      <c r="D9" s="15">
        <f t="shared" ref="D9:D15" si="1">B9+C9</f>
        <v>1150000</v>
      </c>
      <c r="E9" s="16">
        <v>1182930</v>
      </c>
      <c r="F9" s="18">
        <f t="shared" si="0"/>
        <v>1.0286347826086957</v>
      </c>
    </row>
    <row r="10" spans="1:6" s="13" customFormat="1" ht="12">
      <c r="A10" s="14" t="s">
        <v>155</v>
      </c>
      <c r="B10" s="19">
        <v>15000</v>
      </c>
      <c r="C10" s="21"/>
      <c r="D10" s="15">
        <f t="shared" si="1"/>
        <v>15000</v>
      </c>
      <c r="E10" s="22">
        <v>23750</v>
      </c>
      <c r="F10" s="18">
        <f t="shared" si="0"/>
        <v>1.5833333333333333</v>
      </c>
    </row>
    <row r="11" spans="1:6" s="13" customFormat="1" ht="12">
      <c r="A11" s="29" t="s">
        <v>13</v>
      </c>
      <c r="B11" s="396">
        <v>1000</v>
      </c>
      <c r="C11" s="15"/>
      <c r="D11" s="15">
        <f t="shared" si="1"/>
        <v>1000</v>
      </c>
      <c r="E11" s="24">
        <v>0</v>
      </c>
      <c r="F11" s="18">
        <f t="shared" si="0"/>
        <v>0</v>
      </c>
    </row>
    <row r="12" spans="1:6" s="27" customFormat="1" ht="12">
      <c r="A12" s="73" t="s">
        <v>170</v>
      </c>
      <c r="B12" s="398">
        <v>7775000</v>
      </c>
      <c r="C12" s="398">
        <v>220064</v>
      </c>
      <c r="D12" s="15">
        <f t="shared" si="1"/>
        <v>7995064</v>
      </c>
      <c r="E12" s="22">
        <v>7995064</v>
      </c>
      <c r="F12" s="18">
        <f t="shared" si="0"/>
        <v>1</v>
      </c>
    </row>
    <row r="13" spans="1:6" s="27" customFormat="1" ht="12">
      <c r="A13" s="399" t="s">
        <v>113</v>
      </c>
      <c r="B13" s="398"/>
      <c r="C13" s="398">
        <v>64400</v>
      </c>
      <c r="D13" s="15">
        <f t="shared" si="1"/>
        <v>64400</v>
      </c>
      <c r="E13" s="22">
        <v>64400</v>
      </c>
      <c r="F13" s="18">
        <f t="shared" si="0"/>
        <v>1</v>
      </c>
    </row>
    <row r="14" spans="1:6" s="27" customFormat="1" ht="12">
      <c r="A14" s="399"/>
      <c r="B14" s="398"/>
      <c r="C14" s="398"/>
      <c r="D14" s="15">
        <f t="shared" si="1"/>
        <v>0</v>
      </c>
      <c r="E14" s="22"/>
      <c r="F14" s="18" t="e">
        <f t="shared" si="0"/>
        <v>#DIV/0!</v>
      </c>
    </row>
    <row r="15" spans="1:6" s="27" customFormat="1" thickBot="1">
      <c r="A15" s="438"/>
      <c r="B15" s="439"/>
      <c r="C15" s="439"/>
      <c r="D15" s="53">
        <f t="shared" si="1"/>
        <v>0</v>
      </c>
      <c r="E15" s="440"/>
      <c r="F15" s="18" t="e">
        <f t="shared" si="0"/>
        <v>#DIV/0!</v>
      </c>
    </row>
    <row r="16" spans="1:6" s="58" customFormat="1" ht="15.75" thickBot="1">
      <c r="A16" s="59" t="s">
        <v>29</v>
      </c>
      <c r="B16" s="60">
        <f>SUM(B8:B15)</f>
        <v>9241000</v>
      </c>
      <c r="C16" s="60">
        <f>SUM(C8:C15)</f>
        <v>284464</v>
      </c>
      <c r="D16" s="60">
        <f>SUM(D8:D15)</f>
        <v>9525464</v>
      </c>
      <c r="E16" s="60">
        <f>SUM(E8:E15)</f>
        <v>9566144</v>
      </c>
      <c r="F16" s="402">
        <f t="shared" si="0"/>
        <v>1.0042706581012746</v>
      </c>
    </row>
    <row r="17" spans="1:7" s="65" customFormat="1" ht="18.75" customHeight="1" thickBot="1">
      <c r="A17" s="403"/>
      <c r="B17" s="63"/>
      <c r="C17" s="63"/>
      <c r="D17" s="63"/>
      <c r="E17" s="63"/>
      <c r="F17" s="404"/>
    </row>
    <row r="18" spans="1:7" ht="16.5" thickBot="1">
      <c r="A18" s="181" t="s">
        <v>30</v>
      </c>
      <c r="B18" s="184" t="s">
        <v>74</v>
      </c>
      <c r="C18" s="185"/>
      <c r="D18" s="185"/>
      <c r="E18" s="185"/>
      <c r="F18" s="186"/>
    </row>
    <row r="19" spans="1:7">
      <c r="A19" s="182"/>
      <c r="B19" s="187" t="s">
        <v>3</v>
      </c>
      <c r="C19" s="189" t="s">
        <v>4</v>
      </c>
      <c r="D19" s="191" t="s">
        <v>5</v>
      </c>
      <c r="E19" s="191" t="s">
        <v>6</v>
      </c>
      <c r="F19" s="193" t="s">
        <v>8</v>
      </c>
    </row>
    <row r="20" spans="1:7" ht="13.5" thickBot="1">
      <c r="A20" s="183"/>
      <c r="B20" s="188"/>
      <c r="C20" s="190"/>
      <c r="D20" s="192"/>
      <c r="E20" s="192"/>
      <c r="F20" s="194"/>
    </row>
    <row r="21" spans="1:7" s="13" customFormat="1" thickTop="1">
      <c r="A21" s="31" t="s">
        <v>31</v>
      </c>
      <c r="B21" s="15">
        <v>200000</v>
      </c>
      <c r="C21" s="15"/>
      <c r="D21" s="15">
        <f>B21+C21</f>
        <v>200000</v>
      </c>
      <c r="E21" s="50">
        <v>132023.96</v>
      </c>
      <c r="F21" s="72">
        <f>E21/D21</f>
        <v>0.66011979999999992</v>
      </c>
      <c r="G21" s="25"/>
    </row>
    <row r="22" spans="1:7" s="13" customFormat="1" ht="12">
      <c r="A22" s="31" t="s">
        <v>47</v>
      </c>
      <c r="B22" s="15">
        <v>150000</v>
      </c>
      <c r="C22" s="15">
        <v>8000</v>
      </c>
      <c r="D22" s="15">
        <f>B22+C22</f>
        <v>158000</v>
      </c>
      <c r="E22" s="50">
        <v>157314</v>
      </c>
      <c r="F22" s="72">
        <f t="shared" ref="F22:F39" si="2">E22/D22</f>
        <v>0.99565822784810132</v>
      </c>
    </row>
    <row r="23" spans="1:7" s="13" customFormat="1" ht="12">
      <c r="A23" s="31" t="s">
        <v>33</v>
      </c>
      <c r="B23" s="15">
        <v>308000</v>
      </c>
      <c r="C23" s="15">
        <v>4000</v>
      </c>
      <c r="D23" s="15">
        <f>B23+C23</f>
        <v>312000</v>
      </c>
      <c r="E23" s="50">
        <v>311626.59999999998</v>
      </c>
      <c r="F23" s="72">
        <f t="shared" si="2"/>
        <v>0.99880320512820508</v>
      </c>
    </row>
    <row r="24" spans="1:7" s="13" customFormat="1" ht="12">
      <c r="A24" s="31" t="s">
        <v>34</v>
      </c>
      <c r="B24" s="15">
        <v>100000</v>
      </c>
      <c r="C24" s="15"/>
      <c r="D24" s="15">
        <f t="shared" ref="D24:D39" si="3">B24+C24</f>
        <v>100000</v>
      </c>
      <c r="E24" s="50">
        <v>65762</v>
      </c>
      <c r="F24" s="72">
        <f t="shared" si="2"/>
        <v>0.65761999999999998</v>
      </c>
    </row>
    <row r="25" spans="1:7" s="13" customFormat="1" ht="12">
      <c r="A25" s="31" t="s">
        <v>35</v>
      </c>
      <c r="B25" s="15">
        <v>15000</v>
      </c>
      <c r="C25" s="15"/>
      <c r="D25" s="15">
        <f t="shared" si="3"/>
        <v>15000</v>
      </c>
      <c r="E25" s="50">
        <v>14375</v>
      </c>
      <c r="F25" s="72">
        <f t="shared" si="2"/>
        <v>0.95833333333333337</v>
      </c>
    </row>
    <row r="26" spans="1:7" s="13" customFormat="1" ht="12">
      <c r="A26" s="31" t="s">
        <v>36</v>
      </c>
      <c r="B26" s="15">
        <v>170000</v>
      </c>
      <c r="C26" s="15">
        <v>-41000</v>
      </c>
      <c r="D26" s="15">
        <f t="shared" si="3"/>
        <v>129000</v>
      </c>
      <c r="E26" s="50">
        <v>105398</v>
      </c>
      <c r="F26" s="72">
        <f t="shared" si="2"/>
        <v>0.81703875968992246</v>
      </c>
    </row>
    <row r="27" spans="1:7" s="13" customFormat="1" ht="12">
      <c r="A27" s="31" t="s">
        <v>158</v>
      </c>
      <c r="B27" s="15">
        <v>12000</v>
      </c>
      <c r="C27" s="15"/>
      <c r="D27" s="15">
        <f t="shared" si="3"/>
        <v>12000</v>
      </c>
      <c r="E27" s="50">
        <v>5065</v>
      </c>
      <c r="F27" s="72">
        <f t="shared" si="2"/>
        <v>0.42208333333333331</v>
      </c>
    </row>
    <row r="28" spans="1:7" s="13" customFormat="1" ht="12">
      <c r="A28" s="31" t="s">
        <v>38</v>
      </c>
      <c r="B28" s="15">
        <v>73000</v>
      </c>
      <c r="C28" s="15"/>
      <c r="D28" s="15">
        <f t="shared" si="3"/>
        <v>73000</v>
      </c>
      <c r="E28" s="50">
        <v>72417</v>
      </c>
      <c r="F28" s="72">
        <f t="shared" si="2"/>
        <v>0.992013698630137</v>
      </c>
    </row>
    <row r="29" spans="1:7" s="13" customFormat="1" ht="12">
      <c r="A29" s="31" t="s">
        <v>48</v>
      </c>
      <c r="B29" s="15">
        <v>150000</v>
      </c>
      <c r="C29" s="15">
        <v>29000</v>
      </c>
      <c r="D29" s="15">
        <f t="shared" si="3"/>
        <v>179000</v>
      </c>
      <c r="E29" s="26">
        <v>178400.57</v>
      </c>
      <c r="F29" s="72">
        <f t="shared" si="2"/>
        <v>0.99665122905027936</v>
      </c>
    </row>
    <row r="30" spans="1:7" s="13" customFormat="1" ht="12">
      <c r="A30" s="31" t="s">
        <v>40</v>
      </c>
      <c r="B30" s="15">
        <v>10000</v>
      </c>
      <c r="C30" s="15"/>
      <c r="D30" s="15">
        <f t="shared" si="3"/>
        <v>10000</v>
      </c>
      <c r="E30" s="50">
        <v>10000</v>
      </c>
      <c r="F30" s="72">
        <f t="shared" si="2"/>
        <v>1</v>
      </c>
    </row>
    <row r="31" spans="1:7" s="13" customFormat="1" ht="12">
      <c r="A31" s="31" t="s">
        <v>159</v>
      </c>
      <c r="B31" s="15">
        <v>70000</v>
      </c>
      <c r="C31" s="15"/>
      <c r="D31" s="15">
        <f t="shared" si="3"/>
        <v>70000</v>
      </c>
      <c r="E31" s="50">
        <v>64370</v>
      </c>
      <c r="F31" s="72">
        <f t="shared" si="2"/>
        <v>0.9195714285714286</v>
      </c>
    </row>
    <row r="32" spans="1:7" s="13" customFormat="1" ht="12">
      <c r="A32" s="31" t="s">
        <v>160</v>
      </c>
      <c r="B32" s="15">
        <v>50000</v>
      </c>
      <c r="C32" s="15"/>
      <c r="D32" s="15">
        <f t="shared" si="3"/>
        <v>50000</v>
      </c>
      <c r="E32" s="50">
        <v>48277</v>
      </c>
      <c r="F32" s="72">
        <f t="shared" si="2"/>
        <v>0.96553999999999995</v>
      </c>
    </row>
    <row r="33" spans="1:6" s="13" customFormat="1" ht="12">
      <c r="A33" s="31" t="s">
        <v>161</v>
      </c>
      <c r="B33" s="15">
        <v>8000</v>
      </c>
      <c r="C33" s="15"/>
      <c r="D33" s="15">
        <f t="shared" si="3"/>
        <v>8000</v>
      </c>
      <c r="E33" s="50">
        <v>4038</v>
      </c>
      <c r="F33" s="72">
        <f t="shared" si="2"/>
        <v>0.50475000000000003</v>
      </c>
    </row>
    <row r="34" spans="1:6" s="13" customFormat="1" ht="12">
      <c r="A34" s="31" t="s">
        <v>171</v>
      </c>
      <c r="B34" s="15">
        <v>5738000</v>
      </c>
      <c r="C34" s="15">
        <v>162409</v>
      </c>
      <c r="D34" s="15">
        <f t="shared" si="3"/>
        <v>5900409</v>
      </c>
      <c r="E34" s="50">
        <v>5900409</v>
      </c>
      <c r="F34" s="72">
        <f t="shared" si="2"/>
        <v>1</v>
      </c>
    </row>
    <row r="35" spans="1:6" s="13" customFormat="1" ht="12">
      <c r="A35" s="31" t="s">
        <v>172</v>
      </c>
      <c r="B35" s="15">
        <v>1951000</v>
      </c>
      <c r="C35" s="15">
        <v>55219</v>
      </c>
      <c r="D35" s="15">
        <f t="shared" si="3"/>
        <v>2006219</v>
      </c>
      <c r="E35" s="50">
        <v>2006219</v>
      </c>
      <c r="F35" s="72">
        <f t="shared" si="2"/>
        <v>1</v>
      </c>
    </row>
    <row r="36" spans="1:6" s="13" customFormat="1" ht="12">
      <c r="A36" s="31" t="s">
        <v>173</v>
      </c>
      <c r="B36" s="15">
        <v>86000</v>
      </c>
      <c r="C36" s="15">
        <v>2436</v>
      </c>
      <c r="D36" s="15">
        <f t="shared" si="3"/>
        <v>88436</v>
      </c>
      <c r="E36" s="50">
        <v>88436</v>
      </c>
      <c r="F36" s="72">
        <f t="shared" si="2"/>
        <v>1</v>
      </c>
    </row>
    <row r="37" spans="1:6" s="13" customFormat="1" ht="12">
      <c r="A37" s="31" t="s">
        <v>174</v>
      </c>
      <c r="B37" s="15"/>
      <c r="C37" s="15">
        <v>64400</v>
      </c>
      <c r="D37" s="15">
        <f t="shared" si="3"/>
        <v>64400</v>
      </c>
      <c r="E37" s="50">
        <v>64400</v>
      </c>
      <c r="F37" s="72">
        <f t="shared" si="2"/>
        <v>1</v>
      </c>
    </row>
    <row r="38" spans="1:6" s="13" customFormat="1" ht="12">
      <c r="A38" s="31" t="s">
        <v>164</v>
      </c>
      <c r="B38" s="15"/>
      <c r="C38" s="15"/>
      <c r="D38" s="15">
        <f>B38+C38</f>
        <v>0</v>
      </c>
      <c r="E38" s="50"/>
      <c r="F38" s="72" t="e">
        <f t="shared" si="2"/>
        <v>#DIV/0!</v>
      </c>
    </row>
    <row r="39" spans="1:6" s="13" customFormat="1" thickBot="1">
      <c r="A39" s="29" t="s">
        <v>175</v>
      </c>
      <c r="B39" s="15">
        <v>150000</v>
      </c>
      <c r="C39" s="15"/>
      <c r="D39" s="15">
        <f t="shared" si="3"/>
        <v>150000</v>
      </c>
      <c r="E39" s="50">
        <v>149969</v>
      </c>
      <c r="F39" s="72">
        <f t="shared" si="2"/>
        <v>0.99979333333333331</v>
      </c>
    </row>
    <row r="40" spans="1:6" s="58" customFormat="1" ht="15.75" thickBot="1">
      <c r="A40" s="59" t="s">
        <v>29</v>
      </c>
      <c r="B40" s="87">
        <f>SUM(B21:B39)</f>
        <v>9241000</v>
      </c>
      <c r="C40" s="87">
        <f>SUM(C21:C39)</f>
        <v>284464</v>
      </c>
      <c r="D40" s="87">
        <f>SUM(D21:D39)</f>
        <v>9525464</v>
      </c>
      <c r="E40" s="87">
        <f>SUM(E21:E39)</f>
        <v>9378500.129999999</v>
      </c>
      <c r="F40" s="61">
        <f>E40/D40</f>
        <v>0.98457147389355515</v>
      </c>
    </row>
    <row r="43" spans="1:6" s="5" customFormat="1">
      <c r="A43" s="90"/>
      <c r="B43" s="71"/>
      <c r="C43" s="71"/>
      <c r="D43" s="71"/>
      <c r="E43" s="71"/>
      <c r="F43" s="91"/>
    </row>
    <row r="44" spans="1:6" ht="13.5" thickBot="1"/>
    <row r="45" spans="1:6" s="58" customFormat="1" ht="15.75" thickBot="1">
      <c r="A45" s="59" t="s">
        <v>96</v>
      </c>
      <c r="B45" s="87"/>
      <c r="C45" s="87"/>
      <c r="D45" s="87"/>
      <c r="E45" s="441">
        <f>E16-E40</f>
        <v>187643.87000000104</v>
      </c>
      <c r="F45" s="249"/>
    </row>
    <row r="47" spans="1:6">
      <c r="A47" s="422" t="s">
        <v>165</v>
      </c>
    </row>
    <row r="48" spans="1:6">
      <c r="A48" s="422"/>
    </row>
    <row r="56" spans="1:1">
      <c r="A56" s="98" t="s">
        <v>166</v>
      </c>
    </row>
    <row r="57" spans="1:1">
      <c r="A57" s="98" t="s">
        <v>167</v>
      </c>
    </row>
    <row r="59" spans="1:1" ht="15">
      <c r="A59" s="423" t="s">
        <v>176</v>
      </c>
    </row>
    <row r="68" spans="1:1">
      <c r="A68" s="98"/>
    </row>
  </sheetData>
  <mergeCells count="16">
    <mergeCell ref="A18:A20"/>
    <mergeCell ref="B18:F18"/>
    <mergeCell ref="B19:B20"/>
    <mergeCell ref="C19:C20"/>
    <mergeCell ref="D19:D20"/>
    <mergeCell ref="E19:E20"/>
    <mergeCell ref="F19:F20"/>
    <mergeCell ref="A1:F1"/>
    <mergeCell ref="A2:F2"/>
    <mergeCell ref="A5:A7"/>
    <mergeCell ref="B5:F5"/>
    <mergeCell ref="B6:B7"/>
    <mergeCell ref="C6:C7"/>
    <mergeCell ref="D6:D7"/>
    <mergeCell ref="E6:E7"/>
    <mergeCell ref="F6:F7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ZŠ Komenského HČ</vt:lpstr>
      <vt:lpstr>ZŠ Komenského DČ</vt:lpstr>
      <vt:lpstr>ZŠ Tyršova</vt:lpstr>
      <vt:lpstr>MŠ Zvídálek HČ</vt:lpstr>
      <vt:lpstr>DDM</vt:lpstr>
      <vt:lpstr>ZUŠ Zřizovatel+vlastní</vt:lpstr>
      <vt:lpstr>ZUŠ Zřizovatel+vlastní+JMK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2017-04-06T06:04:58Z</dcterms:created>
  <dcterms:modified xsi:type="dcterms:W3CDTF">2017-04-06T06:13:09Z</dcterms:modified>
</cp:coreProperties>
</file>