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Závazné ukazatele 2018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59" i="1" l="1"/>
  <c r="C59" i="1"/>
  <c r="B59" i="1"/>
  <c r="D52" i="1"/>
  <c r="D51" i="1"/>
  <c r="C50" i="1"/>
  <c r="B50" i="1"/>
  <c r="D49" i="1"/>
  <c r="D48" i="1"/>
  <c r="D47" i="1"/>
  <c r="D46" i="1"/>
  <c r="D45" i="1"/>
  <c r="D43" i="1"/>
  <c r="D39" i="1"/>
  <c r="C38" i="1"/>
  <c r="C53" i="1" s="1"/>
  <c r="B38" i="1"/>
  <c r="D37" i="1"/>
  <c r="D36" i="1"/>
  <c r="D33" i="1"/>
  <c r="C32" i="1"/>
  <c r="B32" i="1"/>
  <c r="D32" i="1"/>
  <c r="B28" i="1"/>
  <c r="D27" i="1"/>
  <c r="D28" i="1"/>
  <c r="D25" i="1"/>
  <c r="D24" i="1"/>
  <c r="D23" i="1"/>
  <c r="C22" i="1"/>
  <c r="C34" i="1" s="1"/>
  <c r="B22" i="1"/>
  <c r="D21" i="1"/>
  <c r="D20" i="1"/>
  <c r="D19" i="1"/>
  <c r="D18" i="1"/>
  <c r="D17" i="1"/>
  <c r="D16" i="1"/>
  <c r="D15" i="1"/>
  <c r="D14" i="1"/>
  <c r="D13" i="1"/>
  <c r="C9" i="1"/>
  <c r="B9" i="1"/>
  <c r="D8" i="1"/>
  <c r="D7" i="1"/>
  <c r="D6" i="1"/>
  <c r="D5" i="1"/>
  <c r="D22" i="1" l="1"/>
  <c r="C54" i="1"/>
  <c r="B34" i="1"/>
  <c r="B53" i="1"/>
  <c r="D34" i="1"/>
  <c r="D9" i="1"/>
  <c r="C55" i="1"/>
  <c r="D38" i="1"/>
  <c r="D50" i="1"/>
  <c r="D53" i="1" l="1"/>
  <c r="D54" i="1" s="1"/>
  <c r="D55" i="1" s="1"/>
  <c r="B54" i="1"/>
  <c r="B55" i="1" s="1"/>
</calcChain>
</file>

<file path=xl/sharedStrings.xml><?xml version="1.0" encoding="utf-8"?>
<sst xmlns="http://schemas.openxmlformats.org/spreadsheetml/2006/main" count="63" uniqueCount="62">
  <si>
    <t>Příjmy</t>
  </si>
  <si>
    <t>Schválený rozpočet 2017</t>
  </si>
  <si>
    <t>Očekávaná skutečnost 2017</t>
  </si>
  <si>
    <t>Třída 1 - Daňové příjmy</t>
  </si>
  <si>
    <t>Třída 2 - Nedaňové příjmy</t>
  </si>
  <si>
    <t>Třída 3 - Kapitálové příjmy</t>
  </si>
  <si>
    <t>Třída 4 - Přijaté transfery</t>
  </si>
  <si>
    <t>Příjmy celkem</t>
  </si>
  <si>
    <t>Výdaje</t>
  </si>
  <si>
    <t>Třída 5 - Běžné výdaje</t>
  </si>
  <si>
    <t>ORJ 10 - Kancelář tajemníka - ostatní výdaje</t>
  </si>
  <si>
    <t>ORJ 20 - Odbor stavebního úřadu, ŽP - ostatní výdaje</t>
  </si>
  <si>
    <t>ORJ 30 - Finanční odbor</t>
  </si>
  <si>
    <t>ORJ 30 - Finanční odbor - TSMS - příspěvek zřizovatele</t>
  </si>
  <si>
    <t>ORJ 30 - Finanční odbor - ZS-A - příspěvek zřizovatele</t>
  </si>
  <si>
    <t>ORJ 30 - Finanční odbor - ZŠ Komenského - příspěvek zřizovatele</t>
  </si>
  <si>
    <t>ORJ 30 - Finanční odbor - ZŠ Tyršova - příspěvek zřizovatele</t>
  </si>
  <si>
    <t>ORJ 30 - Finanční odbor - MŠ Zvídálek - příspěvek zřizovatele</t>
  </si>
  <si>
    <t>ORJ 30 - Finanční odbor - DDM - příspěvek zřizovatele</t>
  </si>
  <si>
    <t>ORJ 30 - Finanční odbor - ZUŠ - příspěvek zřizovatele</t>
  </si>
  <si>
    <t>ORJ 30 - Finanční odbor celkem</t>
  </si>
  <si>
    <t xml:space="preserve">ORJ 40 - Odbor správy majetku, investic </t>
  </si>
  <si>
    <t xml:space="preserve">ORJ 50 - Odbor sociálních věcí </t>
  </si>
  <si>
    <t xml:space="preserve">ORJ 60 - Odbor správních činností </t>
  </si>
  <si>
    <t>ORJ 70 - Odbor vnějších vztahů - ostatní výdaje</t>
  </si>
  <si>
    <t>ORJ 70 - Odbor vnějších vztahů - dotace</t>
  </si>
  <si>
    <t>ORJ 70 - Odbor vnějších vztahů celkem</t>
  </si>
  <si>
    <t>ORJ 80 - Městský úřad - ostatní výdaje</t>
  </si>
  <si>
    <t>ORJ 80 - Městský úřad - odměny ZO</t>
  </si>
  <si>
    <t>ORJ 80 - Městský úřad - osobní náklady</t>
  </si>
  <si>
    <t>ORJ 80 - Městský úřad celkem</t>
  </si>
  <si>
    <t xml:space="preserve">ORJ 90 - Městská policie </t>
  </si>
  <si>
    <t>Třída 5 - Běžné výdaje celkem</t>
  </si>
  <si>
    <t>Třída 6 - Kapitálové výdaje</t>
  </si>
  <si>
    <t>ORJ 30 - Finanční odbor - investiční účelové příspěvky - PO TSMS</t>
  </si>
  <si>
    <t>ORJ 30 - Finanční odbor - investiční účelové příspěvky PO ZS-A</t>
  </si>
  <si>
    <t>ORJ 40 - Odbor správy majetku, investic - rek. ul. Slovanská</t>
  </si>
  <si>
    <t>ORJ 40 - Odbor správy majetku, investic - rek. stadion</t>
  </si>
  <si>
    <t>ORJ 40 - Odbor správy majetku, investic - rek. DPS</t>
  </si>
  <si>
    <t>ORJ 40 - Odbor správy majetku, investic - spoluúčast cyklostezka</t>
  </si>
  <si>
    <t>ORJ 40 - Odbor správy majetku, investic - spoluúčast ZŠ Tyršova</t>
  </si>
  <si>
    <t>ORJ 40 - Odbor správy majetku, investic - rekonstrukce elektroinstalace č.p. 65</t>
  </si>
  <si>
    <t>ORJ 40 - Odbor správy majetku, investic - obnova cihelných zídek na náměstí a mobiliář</t>
  </si>
  <si>
    <t>ORJ 40 - Odbor správy majetku, investic - zámecká zeď, valy - spoluúčast</t>
  </si>
  <si>
    <t>ORJ 40 - Odbor správy majetku, investic - BTH - poliklinika - rekonstrukce</t>
  </si>
  <si>
    <t>ORJ 40 - Odbor správy majetku, investic celkem</t>
  </si>
  <si>
    <t>ORJ 80 - Městský úřad - Předf. dotace - Elektr. a moderní služby a 10% spoluúčast</t>
  </si>
  <si>
    <t>ORJ 90 - Městská policie - defibrilátor</t>
  </si>
  <si>
    <t>Třída 6 - Kapitálové výdaje celkem</t>
  </si>
  <si>
    <t>Výdaje celkem</t>
  </si>
  <si>
    <t xml:space="preserve">Saldo P -V </t>
  </si>
  <si>
    <t>Třída 8 - Financování</t>
  </si>
  <si>
    <t>8115 - Změna stavu krátkodobých prostředků na bankovních účtech</t>
  </si>
  <si>
    <t>8124 - Uhrazené splátky dlouhodobě přijatých půjčených prostředků</t>
  </si>
  <si>
    <t>Financování celkem</t>
  </si>
  <si>
    <t>Třída POL   Název třídy</t>
  </si>
  <si>
    <t xml:space="preserve">ORJ 40 - Odbor správy majetku, investic - stadion skatepark spoluúčast + vybavení </t>
  </si>
  <si>
    <t>Sejmuto dne:</t>
  </si>
  <si>
    <t>Vyvěšeno dne:  15.12.2017</t>
  </si>
  <si>
    <t>ORJ 40 - Odbor správy majetku, investic - kapitálové výdaje (akce pod 2 mil. souhrn)</t>
  </si>
  <si>
    <t>Schválený rozpočet 2018</t>
  </si>
  <si>
    <t>Schválený rozpočet 2018 města Slavkov u Brna  (v tisících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</si>
</sst>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4" fontId="0" fillId="0" borderId="0" xfId="0" applyNumberFormat="1"/>
    <xf numFmtId="0" fontId="0" fillId="0" borderId="0" xfId="0" applyFill="1"/>
    <xf numFmtId="4" fontId="0" fillId="0" borderId="0" xfId="0" applyNumberFormat="1" applyFill="1" applyBorder="1"/>
    <xf numFmtId="4" fontId="0" fillId="0" borderId="0" xfId="0" applyNumberFormat="1" applyFill="1"/>
    <xf numFmtId="0" fontId="1" fillId="2" borderId="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/>
    </xf>
    <xf numFmtId="4" fontId="1" fillId="0" borderId="2" xfId="0" applyNumberFormat="1" applyFont="1" applyFill="1" applyBorder="1" applyAlignment="1">
      <alignment horizontal="right" vertical="distributed"/>
    </xf>
    <xf numFmtId="4" fontId="1" fillId="0" borderId="6" xfId="0" applyNumberFormat="1" applyFont="1" applyFill="1" applyBorder="1"/>
    <xf numFmtId="4" fontId="1" fillId="0" borderId="5" xfId="0" applyNumberFormat="1" applyFont="1" applyFill="1" applyBorder="1"/>
    <xf numFmtId="4" fontId="1" fillId="0" borderId="11" xfId="0" applyNumberFormat="1" applyFont="1" applyFill="1" applyBorder="1"/>
    <xf numFmtId="4" fontId="1" fillId="3" borderId="6" xfId="0" applyNumberFormat="1" applyFont="1" applyFill="1" applyBorder="1"/>
    <xf numFmtId="0" fontId="1" fillId="4" borderId="1" xfId="0" applyFont="1" applyFill="1" applyBorder="1" applyAlignment="1">
      <alignment horizontal="left" vertical="top"/>
    </xf>
    <xf numFmtId="4" fontId="1" fillId="4" borderId="12" xfId="0" applyNumberFormat="1" applyFont="1" applyFill="1" applyBorder="1" applyAlignment="1">
      <alignment horizontal="right" vertical="distributed"/>
    </xf>
    <xf numFmtId="4" fontId="1" fillId="4" borderId="6" xfId="0" applyNumberFormat="1" applyFont="1" applyFill="1" applyBorder="1"/>
    <xf numFmtId="4" fontId="1" fillId="4" borderId="5" xfId="0" applyNumberFormat="1" applyFont="1" applyFill="1" applyBorder="1"/>
    <xf numFmtId="4" fontId="1" fillId="3" borderId="18" xfId="0" applyNumberFormat="1" applyFont="1" applyFill="1" applyBorder="1"/>
    <xf numFmtId="4" fontId="1" fillId="3" borderId="19" xfId="0" applyNumberFormat="1" applyFont="1" applyFill="1" applyBorder="1"/>
    <xf numFmtId="0" fontId="1" fillId="2" borderId="16" xfId="0" applyFont="1" applyFill="1" applyBorder="1"/>
    <xf numFmtId="4" fontId="1" fillId="2" borderId="17" xfId="0" applyNumberFormat="1" applyFont="1" applyFill="1" applyBorder="1"/>
    <xf numFmtId="4" fontId="1" fillId="2" borderId="18" xfId="0" applyNumberFormat="1" applyFont="1" applyFill="1" applyBorder="1"/>
    <xf numFmtId="4" fontId="1" fillId="2" borderId="19" xfId="0" applyNumberFormat="1" applyFont="1" applyFill="1" applyBorder="1"/>
    <xf numFmtId="0" fontId="1" fillId="2" borderId="20" xfId="0" applyFont="1" applyFill="1" applyBorder="1"/>
    <xf numFmtId="4" fontId="1" fillId="2" borderId="21" xfId="0" applyNumberFormat="1" applyFont="1" applyFill="1" applyBorder="1"/>
    <xf numFmtId="0" fontId="0" fillId="0" borderId="20" xfId="0" applyFill="1" applyBorder="1"/>
    <xf numFmtId="4" fontId="0" fillId="0" borderId="22" xfId="0" applyNumberFormat="1" applyFill="1" applyBorder="1"/>
    <xf numFmtId="4" fontId="0" fillId="0" borderId="18" xfId="0" applyNumberFormat="1" applyFill="1" applyBorder="1"/>
    <xf numFmtId="4" fontId="0" fillId="0" borderId="11" xfId="0" applyNumberFormat="1" applyFill="1" applyBorder="1"/>
    <xf numFmtId="4" fontId="0" fillId="0" borderId="23" xfId="0" applyNumberFormat="1" applyFill="1" applyBorder="1"/>
    <xf numFmtId="4" fontId="0" fillId="0" borderId="19" xfId="0" applyNumberFormat="1" applyFill="1" applyBorder="1"/>
    <xf numFmtId="4" fontId="0" fillId="0" borderId="21" xfId="0" applyNumberFormat="1" applyFill="1" applyBorder="1"/>
    <xf numFmtId="4" fontId="0" fillId="0" borderId="24" xfId="0" applyNumberFormat="1" applyFill="1" applyBorder="1"/>
    <xf numFmtId="4" fontId="1" fillId="2" borderId="22" xfId="0" applyNumberFormat="1" applyFont="1" applyFill="1" applyBorder="1"/>
    <xf numFmtId="4" fontId="1" fillId="2" borderId="11" xfId="0" applyNumberFormat="1" applyFont="1" applyFill="1" applyBorder="1"/>
    <xf numFmtId="0" fontId="1" fillId="3" borderId="20" xfId="0" applyFont="1" applyFill="1" applyBorder="1"/>
    <xf numFmtId="4" fontId="1" fillId="3" borderId="22" xfId="0" applyNumberFormat="1" applyFont="1" applyFill="1" applyBorder="1"/>
    <xf numFmtId="4" fontId="1" fillId="3" borderId="21" xfId="0" applyNumberFormat="1" applyFont="1" applyFill="1" applyBorder="1"/>
    <xf numFmtId="0" fontId="0" fillId="0" borderId="20" xfId="0" applyFont="1" applyFill="1" applyBorder="1"/>
    <xf numFmtId="4" fontId="1" fillId="3" borderId="24" xfId="0" applyNumberFormat="1" applyFont="1" applyFill="1" applyBorder="1"/>
    <xf numFmtId="0" fontId="1" fillId="4" borderId="25" xfId="0" applyFont="1" applyFill="1" applyBorder="1"/>
    <xf numFmtId="4" fontId="1" fillId="4" borderId="26" xfId="0" applyNumberFormat="1" applyFont="1" applyFill="1" applyBorder="1"/>
    <xf numFmtId="4" fontId="1" fillId="4" borderId="27" xfId="0" applyNumberFormat="1" applyFont="1" applyFill="1" applyBorder="1"/>
    <xf numFmtId="4" fontId="1" fillId="4" borderId="28" xfId="0" applyNumberFormat="1" applyFont="1" applyFill="1" applyBorder="1"/>
    <xf numFmtId="4" fontId="0" fillId="0" borderId="18" xfId="0" applyNumberFormat="1" applyFont="1" applyFill="1" applyBorder="1"/>
    <xf numFmtId="4" fontId="0" fillId="0" borderId="29" xfId="0" applyNumberFormat="1" applyFill="1" applyBorder="1"/>
    <xf numFmtId="4" fontId="0" fillId="0" borderId="30" xfId="0" applyNumberFormat="1" applyFill="1" applyBorder="1"/>
    <xf numFmtId="4" fontId="0" fillId="0" borderId="22" xfId="0" applyNumberFormat="1" applyFont="1" applyFill="1" applyBorder="1"/>
    <xf numFmtId="4" fontId="1" fillId="3" borderId="29" xfId="0" applyNumberFormat="1" applyFont="1" applyFill="1" applyBorder="1"/>
    <xf numFmtId="4" fontId="1" fillId="3" borderId="31" xfId="0" applyNumberFormat="1" applyFont="1" applyFill="1" applyBorder="1"/>
    <xf numFmtId="0" fontId="0" fillId="5" borderId="20" xfId="0" applyFill="1" applyBorder="1"/>
    <xf numFmtId="4" fontId="0" fillId="5" borderId="22" xfId="0" applyNumberFormat="1" applyFill="1" applyBorder="1"/>
    <xf numFmtId="4" fontId="0" fillId="5" borderId="18" xfId="0" applyNumberFormat="1" applyFill="1" applyBorder="1"/>
    <xf numFmtId="4" fontId="0" fillId="5" borderId="11" xfId="0" applyNumberFormat="1" applyFill="1" applyBorder="1"/>
    <xf numFmtId="4" fontId="0" fillId="5" borderId="24" xfId="0" applyNumberFormat="1" applyFill="1" applyBorder="1"/>
    <xf numFmtId="0" fontId="0" fillId="5" borderId="31" xfId="0" applyFill="1" applyBorder="1"/>
    <xf numFmtId="4" fontId="0" fillId="5" borderId="21" xfId="0" applyNumberFormat="1" applyFill="1" applyBorder="1"/>
    <xf numFmtId="0" fontId="0" fillId="5" borderId="11" xfId="0" applyFill="1" applyBorder="1"/>
    <xf numFmtId="4" fontId="0" fillId="5" borderId="30" xfId="0" applyNumberFormat="1" applyFill="1" applyBorder="1"/>
    <xf numFmtId="4" fontId="0" fillId="5" borderId="31" xfId="0" applyNumberFormat="1" applyFill="1" applyBorder="1"/>
    <xf numFmtId="0" fontId="1" fillId="3" borderId="32" xfId="0" applyFont="1" applyFill="1" applyBorder="1"/>
    <xf numFmtId="4" fontId="1" fillId="3" borderId="33" xfId="0" applyNumberFormat="1" applyFont="1" applyFill="1" applyBorder="1"/>
    <xf numFmtId="4" fontId="0" fillId="3" borderId="18" xfId="0" applyNumberFormat="1" applyFill="1" applyBorder="1"/>
    <xf numFmtId="4" fontId="1" fillId="4" borderId="34" xfId="0" applyNumberFormat="1" applyFont="1" applyFill="1" applyBorder="1"/>
    <xf numFmtId="4" fontId="1" fillId="4" borderId="35" xfId="0" applyNumberFormat="1" applyFont="1" applyFill="1" applyBorder="1"/>
    <xf numFmtId="0" fontId="1" fillId="3" borderId="36" xfId="0" applyFont="1" applyFill="1" applyBorder="1"/>
    <xf numFmtId="4" fontId="1" fillId="3" borderId="0" xfId="0" applyNumberFormat="1" applyFont="1" applyFill="1" applyBorder="1"/>
    <xf numFmtId="4" fontId="1" fillId="3" borderId="9" xfId="0" applyNumberFormat="1" applyFont="1" applyFill="1" applyBorder="1"/>
    <xf numFmtId="4" fontId="1" fillId="3" borderId="37" xfId="0" applyNumberFormat="1" applyFont="1" applyFill="1" applyBorder="1"/>
    <xf numFmtId="4" fontId="1" fillId="3" borderId="12" xfId="0" applyNumberFormat="1" applyFont="1" applyFill="1" applyBorder="1"/>
    <xf numFmtId="4" fontId="1" fillId="3" borderId="10" xfId="0" applyNumberFormat="1" applyFont="1" applyFill="1" applyBorder="1"/>
    <xf numFmtId="4" fontId="0" fillId="5" borderId="18" xfId="0" applyNumberFormat="1" applyFont="1" applyFill="1" applyBorder="1"/>
    <xf numFmtId="4" fontId="0" fillId="5" borderId="38" xfId="0" applyNumberFormat="1" applyFill="1" applyBorder="1"/>
    <xf numFmtId="4" fontId="0" fillId="5" borderId="19" xfId="0" applyNumberFormat="1" applyFill="1" applyBorder="1"/>
    <xf numFmtId="0" fontId="1" fillId="4" borderId="39" xfId="0" applyFont="1" applyFill="1" applyBorder="1"/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.mackrlova/Documents/Rozpo&#269;et/2018/N&#225;vrh%20rozpo&#269;tu%202018%20m&#283;sta%20Slavkov%20u%20Brna/1%20%20N&#225;vrh%20rozpo&#269;tu%202018%20m&#283;sta%20Slavkov%20u%20Br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vazné ukazatele 2017"/>
      <sheetName val="souhrn"/>
      <sheetName val="10"/>
      <sheetName val="20"/>
      <sheetName val="30"/>
      <sheetName val="40"/>
      <sheetName val="50"/>
      <sheetName val="60"/>
      <sheetName val="70"/>
      <sheetName val="80"/>
      <sheetName val="90"/>
      <sheetName val="List1"/>
    </sheetNames>
    <sheetDataSet>
      <sheetData sheetId="0"/>
      <sheetData sheetId="1">
        <row r="3">
          <cell r="B3">
            <v>106223.5</v>
          </cell>
        </row>
        <row r="4">
          <cell r="B4">
            <v>11775.6</v>
          </cell>
        </row>
        <row r="5">
          <cell r="B5">
            <v>200</v>
          </cell>
        </row>
        <row r="6">
          <cell r="B6">
            <v>27074.1</v>
          </cell>
        </row>
      </sheetData>
      <sheetData sheetId="2"/>
      <sheetData sheetId="3">
        <row r="97">
          <cell r="M97">
            <v>7770</v>
          </cell>
        </row>
      </sheetData>
      <sheetData sheetId="4">
        <row r="19">
          <cell r="M19">
            <v>17196</v>
          </cell>
        </row>
        <row r="24">
          <cell r="M24">
            <v>3957</v>
          </cell>
        </row>
        <row r="25">
          <cell r="M25">
            <v>1300</v>
          </cell>
        </row>
        <row r="26">
          <cell r="M26">
            <v>500</v>
          </cell>
        </row>
        <row r="71">
          <cell r="M71">
            <v>12675</v>
          </cell>
        </row>
        <row r="74">
          <cell r="M74">
            <v>600</v>
          </cell>
        </row>
        <row r="75">
          <cell r="M75">
            <v>200</v>
          </cell>
        </row>
        <row r="91">
          <cell r="M91">
            <v>1348</v>
          </cell>
        </row>
        <row r="93">
          <cell r="M93">
            <v>150</v>
          </cell>
        </row>
        <row r="94">
          <cell r="M94">
            <v>281.89999999999998</v>
          </cell>
        </row>
        <row r="95">
          <cell r="M95">
            <v>1750</v>
          </cell>
        </row>
        <row r="96">
          <cell r="M96">
            <v>2952.5</v>
          </cell>
        </row>
        <row r="100">
          <cell r="M100">
            <v>1176</v>
          </cell>
        </row>
        <row r="101">
          <cell r="M101">
            <v>300</v>
          </cell>
        </row>
        <row r="206">
          <cell r="M206">
            <v>230</v>
          </cell>
        </row>
        <row r="253">
          <cell r="M253">
            <v>1942.3999999999999</v>
          </cell>
        </row>
      </sheetData>
      <sheetData sheetId="5">
        <row r="77">
          <cell r="M77">
            <v>5229</v>
          </cell>
        </row>
        <row r="79">
          <cell r="M79">
            <v>2500</v>
          </cell>
        </row>
        <row r="91">
          <cell r="M91">
            <v>3000</v>
          </cell>
        </row>
        <row r="92">
          <cell r="M92">
            <v>2500</v>
          </cell>
        </row>
        <row r="97">
          <cell r="M97">
            <v>3300</v>
          </cell>
        </row>
        <row r="100">
          <cell r="M100">
            <v>2600</v>
          </cell>
        </row>
        <row r="118">
          <cell r="M118">
            <v>3000</v>
          </cell>
        </row>
        <row r="121">
          <cell r="M121">
            <v>20700</v>
          </cell>
        </row>
        <row r="144">
          <cell r="M144">
            <v>600</v>
          </cell>
        </row>
      </sheetData>
      <sheetData sheetId="6">
        <row r="62">
          <cell r="M62">
            <v>1722.9</v>
          </cell>
        </row>
      </sheetData>
      <sheetData sheetId="7">
        <row r="71">
          <cell r="M71">
            <v>250</v>
          </cell>
        </row>
      </sheetData>
      <sheetData sheetId="8">
        <row r="41">
          <cell r="M41">
            <v>400</v>
          </cell>
        </row>
        <row r="68">
          <cell r="M68">
            <v>400</v>
          </cell>
        </row>
        <row r="69">
          <cell r="M69">
            <v>1000</v>
          </cell>
        </row>
      </sheetData>
      <sheetData sheetId="9">
        <row r="48">
          <cell r="M48">
            <v>25013</v>
          </cell>
        </row>
        <row r="171">
          <cell r="M171">
            <v>4945</v>
          </cell>
        </row>
      </sheetData>
      <sheetData sheetId="10">
        <row r="43">
          <cell r="M43">
            <v>3373.5</v>
          </cell>
        </row>
        <row r="46">
          <cell r="M46">
            <v>50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topLeftCell="A34" zoomScale="110" zoomScaleNormal="110" workbookViewId="0">
      <selection activeCell="F6" sqref="F6"/>
    </sheetView>
  </sheetViews>
  <sheetFormatPr defaultRowHeight="15" x14ac:dyDescent="0.25"/>
  <cols>
    <col min="1" max="1" width="68.85546875" customWidth="1"/>
    <col min="2" max="2" width="10" customWidth="1"/>
    <col min="3" max="3" width="11.7109375" customWidth="1"/>
    <col min="4" max="4" width="11" bestFit="1" customWidth="1"/>
    <col min="5" max="5" width="12.42578125" customWidth="1"/>
  </cols>
  <sheetData>
    <row r="1" spans="1:10" ht="45" customHeight="1" x14ac:dyDescent="0.25">
      <c r="A1" s="83" t="s">
        <v>61</v>
      </c>
      <c r="B1" s="84"/>
      <c r="C1" s="84"/>
      <c r="D1" s="85"/>
      <c r="E1" s="76"/>
    </row>
    <row r="2" spans="1:10" ht="15" customHeight="1" x14ac:dyDescent="0.25">
      <c r="A2" s="86" t="s">
        <v>0</v>
      </c>
      <c r="B2" s="87"/>
      <c r="C2" s="87"/>
      <c r="D2" s="88"/>
    </row>
    <row r="3" spans="1:10" ht="45" x14ac:dyDescent="0.25">
      <c r="A3" s="5"/>
      <c r="B3" s="6" t="s">
        <v>1</v>
      </c>
      <c r="C3" s="6" t="s">
        <v>2</v>
      </c>
      <c r="D3" s="75" t="s">
        <v>60</v>
      </c>
    </row>
    <row r="4" spans="1:10" ht="15" customHeight="1" x14ac:dyDescent="0.25">
      <c r="A4" s="80" t="s">
        <v>55</v>
      </c>
      <c r="B4" s="81"/>
      <c r="C4" s="81"/>
      <c r="D4" s="82"/>
    </row>
    <row r="5" spans="1:10" ht="15" customHeight="1" x14ac:dyDescent="0.25">
      <c r="A5" s="7" t="s">
        <v>3</v>
      </c>
      <c r="B5" s="8">
        <v>87333</v>
      </c>
      <c r="C5" s="9">
        <v>93185.4</v>
      </c>
      <c r="D5" s="10">
        <f>SUM([1]souhrn!B3)</f>
        <v>106223.5</v>
      </c>
    </row>
    <row r="6" spans="1:10" ht="15" customHeight="1" x14ac:dyDescent="0.25">
      <c r="A6" s="7" t="s">
        <v>4</v>
      </c>
      <c r="B6" s="8">
        <v>6223</v>
      </c>
      <c r="C6" s="9">
        <v>10207.799999999999</v>
      </c>
      <c r="D6" s="11">
        <f>SUM([1]souhrn!B4)</f>
        <v>11775.6</v>
      </c>
    </row>
    <row r="7" spans="1:10" ht="15" customHeight="1" x14ac:dyDescent="0.25">
      <c r="A7" s="7" t="s">
        <v>5</v>
      </c>
      <c r="B7" s="8">
        <v>28</v>
      </c>
      <c r="C7" s="9">
        <v>307</v>
      </c>
      <c r="D7" s="10">
        <f>SUM([1]souhrn!B5)</f>
        <v>200</v>
      </c>
    </row>
    <row r="8" spans="1:10" ht="15" customHeight="1" x14ac:dyDescent="0.25">
      <c r="A8" s="7" t="s">
        <v>6</v>
      </c>
      <c r="B8" s="8">
        <v>24395.5</v>
      </c>
      <c r="C8" s="9">
        <v>57744</v>
      </c>
      <c r="D8" s="11">
        <f>SUM([1]souhrn!B6)</f>
        <v>27074.1</v>
      </c>
    </row>
    <row r="9" spans="1:10" ht="15" customHeight="1" x14ac:dyDescent="0.25">
      <c r="A9" s="13" t="s">
        <v>7</v>
      </c>
      <c r="B9" s="14">
        <f>SUM(B5:B8)</f>
        <v>117979.5</v>
      </c>
      <c r="C9" s="15">
        <f>SUM(C5:C8)</f>
        <v>161444.20000000001</v>
      </c>
      <c r="D9" s="16">
        <f>SUM(D5:D8)</f>
        <v>145273.20000000001</v>
      </c>
      <c r="E9" s="1"/>
    </row>
    <row r="10" spans="1:10" x14ac:dyDescent="0.25">
      <c r="A10" s="89" t="s">
        <v>8</v>
      </c>
      <c r="B10" s="90"/>
      <c r="C10" s="90"/>
      <c r="D10" s="91"/>
      <c r="E10" s="1"/>
    </row>
    <row r="11" spans="1:10" x14ac:dyDescent="0.25">
      <c r="A11" s="77" t="s">
        <v>9</v>
      </c>
      <c r="B11" s="78"/>
      <c r="C11" s="78"/>
      <c r="D11" s="79"/>
    </row>
    <row r="12" spans="1:10" x14ac:dyDescent="0.25">
      <c r="A12" s="19" t="s">
        <v>10</v>
      </c>
      <c r="B12" s="20">
        <v>100</v>
      </c>
      <c r="C12" s="21">
        <v>100</v>
      </c>
      <c r="D12" s="22">
        <v>100</v>
      </c>
    </row>
    <row r="13" spans="1:10" x14ac:dyDescent="0.25">
      <c r="A13" s="23" t="s">
        <v>11</v>
      </c>
      <c r="B13" s="21">
        <v>6815</v>
      </c>
      <c r="C13" s="24">
        <v>8497</v>
      </c>
      <c r="D13" s="22">
        <f>SUM('[1]20'!M97)</f>
        <v>7770</v>
      </c>
    </row>
    <row r="14" spans="1:10" x14ac:dyDescent="0.25">
      <c r="A14" s="25" t="s">
        <v>12</v>
      </c>
      <c r="B14" s="26">
        <v>1642.2</v>
      </c>
      <c r="C14" s="27">
        <v>1642.2</v>
      </c>
      <c r="D14" s="28">
        <f>SUM('[1]30'!M253-230)</f>
        <v>1712.3999999999999</v>
      </c>
      <c r="F14" s="2"/>
      <c r="G14" s="2"/>
      <c r="H14" s="2"/>
      <c r="I14" s="2"/>
      <c r="J14" s="2"/>
    </row>
    <row r="15" spans="1:10" x14ac:dyDescent="0.25">
      <c r="A15" s="25" t="s">
        <v>13</v>
      </c>
      <c r="B15" s="26">
        <v>15500</v>
      </c>
      <c r="C15" s="27">
        <v>18115</v>
      </c>
      <c r="D15" s="29">
        <f>SUM('[1]30'!M19)</f>
        <v>17196</v>
      </c>
      <c r="F15" s="3"/>
      <c r="G15" s="3"/>
      <c r="H15" s="2"/>
      <c r="I15" s="3"/>
      <c r="J15" s="4"/>
    </row>
    <row r="16" spans="1:10" x14ac:dyDescent="0.25">
      <c r="A16" s="25" t="s">
        <v>14</v>
      </c>
      <c r="B16" s="26">
        <v>11951.6</v>
      </c>
      <c r="C16" s="27">
        <v>12306.6</v>
      </c>
      <c r="D16" s="30">
        <f>SUM('[1]30'!M71)</f>
        <v>12675</v>
      </c>
      <c r="F16" s="3"/>
      <c r="G16" s="3"/>
      <c r="H16" s="2"/>
      <c r="I16" s="3"/>
      <c r="J16" s="2"/>
    </row>
    <row r="17" spans="1:10" x14ac:dyDescent="0.25">
      <c r="A17" s="25" t="s">
        <v>15</v>
      </c>
      <c r="B17" s="26">
        <v>4412.8</v>
      </c>
      <c r="C17" s="27">
        <v>5271.4</v>
      </c>
      <c r="D17" s="30">
        <f>SUM('[1]30'!M93+'[1]30'!M94+'[1]30'!M96+'[1]30'!M100)</f>
        <v>4560.3999999999996</v>
      </c>
      <c r="F17" s="2"/>
      <c r="G17" s="4"/>
      <c r="H17" s="2"/>
      <c r="I17" s="2"/>
      <c r="J17" s="2"/>
    </row>
    <row r="18" spans="1:10" x14ac:dyDescent="0.25">
      <c r="A18" s="25" t="s">
        <v>16</v>
      </c>
      <c r="B18" s="26">
        <v>1750</v>
      </c>
      <c r="C18" s="27">
        <v>2314.6</v>
      </c>
      <c r="D18" s="30">
        <f>SUM('[1]30'!M95)</f>
        <v>1750</v>
      </c>
    </row>
    <row r="19" spans="1:10" x14ac:dyDescent="0.25">
      <c r="A19" s="25" t="s">
        <v>17</v>
      </c>
      <c r="B19" s="26">
        <v>1348</v>
      </c>
      <c r="C19" s="27">
        <v>1739.7</v>
      </c>
      <c r="D19" s="30">
        <f>SUM('[1]30'!M91)</f>
        <v>1348</v>
      </c>
    </row>
    <row r="20" spans="1:10" x14ac:dyDescent="0.25">
      <c r="A20" s="25" t="s">
        <v>18</v>
      </c>
      <c r="B20" s="27">
        <v>230</v>
      </c>
      <c r="C20" s="31">
        <v>230</v>
      </c>
      <c r="D20" s="30">
        <f>SUM('[1]30'!M206)</f>
        <v>230</v>
      </c>
      <c r="F20" s="1"/>
    </row>
    <row r="21" spans="1:10" x14ac:dyDescent="0.25">
      <c r="A21" s="25" t="s">
        <v>19</v>
      </c>
      <c r="B21" s="27">
        <v>300</v>
      </c>
      <c r="C21" s="32">
        <v>300</v>
      </c>
      <c r="D21" s="30">
        <f>SUM('[1]30'!M101)</f>
        <v>300</v>
      </c>
      <c r="E21" s="1"/>
      <c r="I21" s="1"/>
    </row>
    <row r="22" spans="1:10" x14ac:dyDescent="0.25">
      <c r="A22" s="23" t="s">
        <v>20</v>
      </c>
      <c r="B22" s="33">
        <f>SUM(B14:B21)</f>
        <v>37134.600000000006</v>
      </c>
      <c r="C22" s="21">
        <f>SUM(C14:C21)</f>
        <v>41919.5</v>
      </c>
      <c r="D22" s="22">
        <f>SUM(D14:D21)</f>
        <v>39771.800000000003</v>
      </c>
      <c r="E22" s="1"/>
    </row>
    <row r="23" spans="1:10" x14ac:dyDescent="0.25">
      <c r="A23" s="23" t="s">
        <v>21</v>
      </c>
      <c r="B23" s="21">
        <v>5920</v>
      </c>
      <c r="C23" s="24">
        <v>15322.1</v>
      </c>
      <c r="D23" s="34">
        <f>SUM('[1]40'!M77+'[1]40'!M144)</f>
        <v>5829</v>
      </c>
    </row>
    <row r="24" spans="1:10" x14ac:dyDescent="0.25">
      <c r="A24" s="23" t="s">
        <v>22</v>
      </c>
      <c r="B24" s="33">
        <v>1595.8</v>
      </c>
      <c r="C24" s="21">
        <v>2209.6999999999998</v>
      </c>
      <c r="D24" s="22">
        <f>SUM('[1]50'!M62)</f>
        <v>1722.9</v>
      </c>
    </row>
    <row r="25" spans="1:10" x14ac:dyDescent="0.25">
      <c r="A25" s="23" t="s">
        <v>23</v>
      </c>
      <c r="B25" s="33">
        <v>250</v>
      </c>
      <c r="C25" s="21">
        <v>337.8</v>
      </c>
      <c r="D25" s="22">
        <f>SUM('[1]60'!M71)</f>
        <v>250</v>
      </c>
    </row>
    <row r="26" spans="1:10" x14ac:dyDescent="0.25">
      <c r="A26" s="38" t="s">
        <v>24</v>
      </c>
      <c r="B26" s="27">
        <v>2068</v>
      </c>
      <c r="C26" s="32">
        <v>5468.8</v>
      </c>
      <c r="D26" s="30">
        <v>3682.9</v>
      </c>
      <c r="E26" s="4"/>
      <c r="F26" s="1"/>
      <c r="G26" s="3"/>
    </row>
    <row r="27" spans="1:10" x14ac:dyDescent="0.25">
      <c r="A27" s="38" t="s">
        <v>25</v>
      </c>
      <c r="B27" s="26">
        <v>1734.4</v>
      </c>
      <c r="C27" s="27">
        <v>1734.4</v>
      </c>
      <c r="D27" s="30">
        <f>SUM('[1]70'!M41+'[1]70'!M68+'[1]70'!M69)</f>
        <v>1800</v>
      </c>
      <c r="E27" s="4"/>
      <c r="G27" s="1"/>
    </row>
    <row r="28" spans="1:10" x14ac:dyDescent="0.25">
      <c r="A28" s="35" t="s">
        <v>26</v>
      </c>
      <c r="B28" s="36">
        <f>SUM(B26:B27)</f>
        <v>3802.4</v>
      </c>
      <c r="C28" s="17">
        <v>7203.2</v>
      </c>
      <c r="D28" s="18">
        <f>SUM(D26:D27)</f>
        <v>5482.9</v>
      </c>
      <c r="E28" s="2"/>
    </row>
    <row r="29" spans="1:10" x14ac:dyDescent="0.25">
      <c r="A29" s="38" t="s">
        <v>27</v>
      </c>
      <c r="B29" s="27">
        <v>9454.7999999999993</v>
      </c>
      <c r="C29" s="31">
        <v>11221.1</v>
      </c>
      <c r="D29" s="28">
        <v>11861.3</v>
      </c>
      <c r="E29" s="4"/>
    </row>
    <row r="30" spans="1:10" x14ac:dyDescent="0.25">
      <c r="A30" s="38" t="s">
        <v>28</v>
      </c>
      <c r="B30" s="26">
        <v>2427</v>
      </c>
      <c r="C30" s="27">
        <v>2407</v>
      </c>
      <c r="D30" s="30">
        <v>4251.8</v>
      </c>
      <c r="E30" s="3"/>
      <c r="G30" s="1"/>
    </row>
    <row r="31" spans="1:10" x14ac:dyDescent="0.25">
      <c r="A31" s="38" t="s">
        <v>29</v>
      </c>
      <c r="B31" s="26">
        <v>25423</v>
      </c>
      <c r="C31" s="27">
        <v>28306.3</v>
      </c>
      <c r="D31" s="30">
        <v>32608</v>
      </c>
      <c r="E31" s="4"/>
      <c r="F31" s="1"/>
      <c r="G31" s="3"/>
    </row>
    <row r="32" spans="1:10" x14ac:dyDescent="0.25">
      <c r="A32" s="35" t="s">
        <v>30</v>
      </c>
      <c r="B32" s="17">
        <f>SUM(B29:B31)</f>
        <v>37304.800000000003</v>
      </c>
      <c r="C32" s="37">
        <f>SUM(C29:C31)</f>
        <v>41934.400000000001</v>
      </c>
      <c r="D32" s="18">
        <f>SUM(D29:D31)</f>
        <v>48721.1</v>
      </c>
      <c r="E32" s="1"/>
    </row>
    <row r="33" spans="1:7" x14ac:dyDescent="0.25">
      <c r="A33" s="35" t="s">
        <v>31</v>
      </c>
      <c r="B33" s="17">
        <v>2160</v>
      </c>
      <c r="C33" s="39">
        <v>2791.7</v>
      </c>
      <c r="D33" s="18">
        <f>SUM('[1]90'!M43)</f>
        <v>3373.5</v>
      </c>
      <c r="E33" s="1"/>
      <c r="G33" s="1"/>
    </row>
    <row r="34" spans="1:7" x14ac:dyDescent="0.25">
      <c r="A34" s="40" t="s">
        <v>32</v>
      </c>
      <c r="B34" s="41">
        <f>B12+B13+B22+B23+B24+B25+B28+B32+B33</f>
        <v>95082.6</v>
      </c>
      <c r="C34" s="42">
        <f>C12+C13+C22+C23+C24+C25+C28+C32+C33</f>
        <v>120315.40000000001</v>
      </c>
      <c r="D34" s="43">
        <f>SUM(D12+D13+D22+D23+D24+D25+D28+D32+D33)</f>
        <v>113021.20000000001</v>
      </c>
      <c r="E34" s="1"/>
      <c r="F34" s="1"/>
    </row>
    <row r="35" spans="1:7" x14ac:dyDescent="0.25">
      <c r="A35" s="77" t="s">
        <v>33</v>
      </c>
      <c r="B35" s="78"/>
      <c r="C35" s="78"/>
      <c r="D35" s="79"/>
    </row>
    <row r="36" spans="1:7" x14ac:dyDescent="0.25">
      <c r="A36" s="38" t="s">
        <v>34</v>
      </c>
      <c r="B36" s="44">
        <v>1272.0999999999999</v>
      </c>
      <c r="C36" s="45">
        <v>5228.8</v>
      </c>
      <c r="D36" s="46">
        <f>SUM('[1]30'!M24+'[1]30'!M25+'[1]30'!M26)</f>
        <v>5757</v>
      </c>
    </row>
    <row r="37" spans="1:7" x14ac:dyDescent="0.25">
      <c r="A37" s="38" t="s">
        <v>35</v>
      </c>
      <c r="B37" s="47">
        <v>200</v>
      </c>
      <c r="C37" s="27">
        <v>350</v>
      </c>
      <c r="D37" s="46">
        <f>SUM('[1]30'!M74+'[1]30'!M75)</f>
        <v>800</v>
      </c>
      <c r="E37" s="1"/>
    </row>
    <row r="38" spans="1:7" x14ac:dyDescent="0.25">
      <c r="A38" s="35" t="s">
        <v>20</v>
      </c>
      <c r="B38" s="17">
        <f>SUM(B36:B37)</f>
        <v>1472.1</v>
      </c>
      <c r="C38" s="48">
        <f>SUM(C36:C37)</f>
        <v>5578.8</v>
      </c>
      <c r="D38" s="49">
        <f>SUM(D36:D37)</f>
        <v>6557</v>
      </c>
      <c r="E38" s="1"/>
    </row>
    <row r="39" spans="1:7" x14ac:dyDescent="0.25">
      <c r="A39" s="50" t="s">
        <v>59</v>
      </c>
      <c r="B39" s="51">
        <v>1880</v>
      </c>
      <c r="C39" s="52">
        <v>31105.7</v>
      </c>
      <c r="D39" s="53">
        <f>SUM('[1]40'!M121-'[1]40'!M118-'[1]40'!M100-'[1]40'!M97-'[1]40'!M92-'[1]40'!M91-'[1]40'!M79)</f>
        <v>3800</v>
      </c>
    </row>
    <row r="40" spans="1:7" x14ac:dyDescent="0.25">
      <c r="A40" s="50" t="s">
        <v>36</v>
      </c>
      <c r="B40" s="52">
        <v>9130</v>
      </c>
      <c r="C40" s="54">
        <v>9130</v>
      </c>
      <c r="D40" s="55"/>
    </row>
    <row r="41" spans="1:7" x14ac:dyDescent="0.25">
      <c r="A41" s="50" t="s">
        <v>37</v>
      </c>
      <c r="B41" s="51">
        <v>18300</v>
      </c>
      <c r="C41" s="52">
        <v>19750</v>
      </c>
      <c r="D41" s="55"/>
    </row>
    <row r="42" spans="1:7" x14ac:dyDescent="0.25">
      <c r="A42" s="50" t="s">
        <v>38</v>
      </c>
      <c r="B42" s="52">
        <v>5500</v>
      </c>
      <c r="C42" s="56">
        <v>5500</v>
      </c>
      <c r="D42" s="57"/>
    </row>
    <row r="43" spans="1:7" x14ac:dyDescent="0.25">
      <c r="A43" s="50" t="s">
        <v>39</v>
      </c>
      <c r="B43" s="51">
        <v>3000</v>
      </c>
      <c r="C43" s="52">
        <v>104</v>
      </c>
      <c r="D43" s="58">
        <f>SUM('[1]40'!M91)</f>
        <v>3000</v>
      </c>
    </row>
    <row r="44" spans="1:7" x14ac:dyDescent="0.25">
      <c r="A44" s="50" t="s">
        <v>40</v>
      </c>
      <c r="B44" s="51">
        <v>13000</v>
      </c>
      <c r="C44" s="52">
        <v>14500</v>
      </c>
      <c r="D44" s="55"/>
    </row>
    <row r="45" spans="1:7" x14ac:dyDescent="0.25">
      <c r="A45" s="50" t="s">
        <v>41</v>
      </c>
      <c r="B45" s="51"/>
      <c r="C45" s="52"/>
      <c r="D45" s="59">
        <f>SUM('[1]40'!M79)</f>
        <v>2500</v>
      </c>
    </row>
    <row r="46" spans="1:7" x14ac:dyDescent="0.25">
      <c r="A46" s="50" t="s">
        <v>42</v>
      </c>
      <c r="B46" s="51"/>
      <c r="C46" s="52"/>
      <c r="D46" s="59">
        <f>SUM('[1]40'!M92)</f>
        <v>2500</v>
      </c>
    </row>
    <row r="47" spans="1:7" x14ac:dyDescent="0.25">
      <c r="A47" s="50" t="s">
        <v>43</v>
      </c>
      <c r="B47" s="51"/>
      <c r="C47" s="52"/>
      <c r="D47" s="59">
        <f>SUM('[1]40'!M97)</f>
        <v>3300</v>
      </c>
      <c r="F47" s="1"/>
    </row>
    <row r="48" spans="1:7" x14ac:dyDescent="0.25">
      <c r="A48" s="50" t="s">
        <v>56</v>
      </c>
      <c r="B48" s="51"/>
      <c r="C48" s="52"/>
      <c r="D48" s="59">
        <f>SUM('[1]40'!M100)</f>
        <v>2600</v>
      </c>
      <c r="F48" s="1"/>
    </row>
    <row r="49" spans="1:7" x14ac:dyDescent="0.25">
      <c r="A49" s="50" t="s">
        <v>44</v>
      </c>
      <c r="B49" s="51"/>
      <c r="C49" s="52"/>
      <c r="D49" s="59">
        <f>SUM('[1]40'!M118)</f>
        <v>3000</v>
      </c>
    </row>
    <row r="50" spans="1:7" x14ac:dyDescent="0.25">
      <c r="A50" s="35" t="s">
        <v>45</v>
      </c>
      <c r="B50" s="36">
        <f>SUM(B39:B44)</f>
        <v>50810</v>
      </c>
      <c r="C50" s="17">
        <f>SUM(C39:C49)</f>
        <v>80089.7</v>
      </c>
      <c r="D50" s="49">
        <f>SUM(D39:D49)</f>
        <v>20700</v>
      </c>
      <c r="E50" s="1"/>
      <c r="F50" s="1"/>
    </row>
    <row r="51" spans="1:7" x14ac:dyDescent="0.25">
      <c r="A51" s="60" t="s">
        <v>46</v>
      </c>
      <c r="B51" s="61"/>
      <c r="C51" s="17">
        <v>111.4</v>
      </c>
      <c r="D51" s="49">
        <f>SUM('[1]80'!M171)</f>
        <v>4945</v>
      </c>
      <c r="E51" s="1"/>
    </row>
    <row r="52" spans="1:7" x14ac:dyDescent="0.25">
      <c r="A52" s="60" t="s">
        <v>47</v>
      </c>
      <c r="B52" s="61"/>
      <c r="C52" s="62"/>
      <c r="D52" s="49">
        <f>SUM('[1]90'!M46)</f>
        <v>50</v>
      </c>
      <c r="E52" s="1"/>
    </row>
    <row r="53" spans="1:7" x14ac:dyDescent="0.25">
      <c r="A53" s="40" t="s">
        <v>48</v>
      </c>
      <c r="B53" s="63">
        <f>B38+B50</f>
        <v>52282.1</v>
      </c>
      <c r="C53" s="41">
        <f>SUM(C38+C50+C51)</f>
        <v>85779.9</v>
      </c>
      <c r="D53" s="64">
        <f>SUM(D38+D50+D51+D52)</f>
        <v>32252</v>
      </c>
      <c r="G53" s="1"/>
    </row>
    <row r="54" spans="1:7" x14ac:dyDescent="0.25">
      <c r="A54" s="65" t="s">
        <v>49</v>
      </c>
      <c r="B54" s="66">
        <f>B34+B53</f>
        <v>147364.70000000001</v>
      </c>
      <c r="C54" s="67">
        <f>C34+C53</f>
        <v>206095.3</v>
      </c>
      <c r="D54" s="68">
        <f>SUM(D34+D53)</f>
        <v>145273.20000000001</v>
      </c>
    </row>
    <row r="55" spans="1:7" x14ac:dyDescent="0.25">
      <c r="A55" s="65" t="s">
        <v>50</v>
      </c>
      <c r="B55" s="69">
        <f>B9-B54</f>
        <v>-29385.200000000012</v>
      </c>
      <c r="C55" s="12">
        <f>C9-C54</f>
        <v>-44651.099999999977</v>
      </c>
      <c r="D55" s="70">
        <f>D9-D54</f>
        <v>0</v>
      </c>
    </row>
    <row r="56" spans="1:7" ht="17.100000000000001" customHeight="1" x14ac:dyDescent="0.25">
      <c r="A56" s="77" t="s">
        <v>51</v>
      </c>
      <c r="B56" s="78"/>
      <c r="C56" s="78"/>
      <c r="D56" s="79"/>
    </row>
    <row r="57" spans="1:7" x14ac:dyDescent="0.25">
      <c r="A57" s="50" t="s">
        <v>52</v>
      </c>
      <c r="B57" s="71">
        <v>37168.699999999997</v>
      </c>
      <c r="C57" s="72">
        <v>52434.6</v>
      </c>
      <c r="D57" s="73">
        <v>5774</v>
      </c>
    </row>
    <row r="58" spans="1:7" x14ac:dyDescent="0.25">
      <c r="A58" s="50" t="s">
        <v>53</v>
      </c>
      <c r="B58" s="71">
        <v>-7783.5</v>
      </c>
      <c r="C58" s="51">
        <v>-7783.5</v>
      </c>
      <c r="D58" s="73">
        <v>-5774</v>
      </c>
    </row>
    <row r="59" spans="1:7" x14ac:dyDescent="0.25">
      <c r="A59" s="74" t="s">
        <v>54</v>
      </c>
      <c r="B59" s="41">
        <f>B57+B58</f>
        <v>29385.199999999997</v>
      </c>
      <c r="C59" s="41">
        <f>SUM(C57:C58)</f>
        <v>44651.1</v>
      </c>
      <c r="D59" s="43">
        <f>SUM(D57:D58)</f>
        <v>0</v>
      </c>
    </row>
    <row r="61" spans="1:7" x14ac:dyDescent="0.25">
      <c r="A61" t="s">
        <v>58</v>
      </c>
    </row>
    <row r="62" spans="1:7" x14ac:dyDescent="0.25">
      <c r="A62" t="s">
        <v>57</v>
      </c>
    </row>
  </sheetData>
  <mergeCells count="7">
    <mergeCell ref="A56:D56"/>
    <mergeCell ref="A4:D4"/>
    <mergeCell ref="A1:D1"/>
    <mergeCell ref="A2:D2"/>
    <mergeCell ref="A10:D10"/>
    <mergeCell ref="A11:D11"/>
    <mergeCell ref="A35:D3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Závazné ukazatele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2017-12-14T07:36:32Z</cp:lastPrinted>
  <dcterms:created xsi:type="dcterms:W3CDTF">2017-11-15T16:07:57Z</dcterms:created>
  <dcterms:modified xsi:type="dcterms:W3CDTF">2017-12-14T07:41:35Z</dcterms:modified>
</cp:coreProperties>
</file>