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-15" yWindow="45" windowWidth="23070" windowHeight="4770"/>
  </bookViews>
  <sheets>
    <sheet name="Rekapitulace  2017" sheetId="35" r:id="rId1"/>
    <sheet name="Rekapitulace příjmy  2017" sheetId="36" r:id="rId2"/>
    <sheet name="Rekapitulace výdaje 2017" sheetId="37" r:id="rId3"/>
    <sheet name="Příjmy 2017" sheetId="38" r:id="rId4"/>
    <sheet name="Výdaje 2017" sheetId="39" r:id="rId5"/>
    <sheet name="PO 2017" sheetId="40" r:id="rId6"/>
    <sheet name="Finncování 2017" sheetId="41" r:id="rId7"/>
    <sheet name="Konsolidace 2017" sheetId="42" r:id="rId8"/>
    <sheet name="BÚ 2017" sheetId="19" r:id="rId9"/>
    <sheet name="Fondy HČ 2017" sheetId="20" r:id="rId10"/>
    <sheet name="Majetek a závazky 2017" sheetId="21" r:id="rId11"/>
    <sheet name="Splátky úvěrů  2017" sheetId="43" r:id="rId12"/>
    <sheet name="Dotace SR, SF, EU 2017" sheetId="23" r:id="rId13"/>
    <sheet name="Dotace JMK 2017 " sheetId="24" r:id="rId14"/>
    <sheet name="Poskytnuté dotace 2017" sheetId="44" r:id="rId15"/>
    <sheet name="Pohledávky HČ  2017" sheetId="45" r:id="rId16"/>
    <sheet name="VHČ náklady a výnosy 2017" sheetId="46" r:id="rId17"/>
    <sheet name="VHČ plnění V a N  2017" sheetId="47" r:id="rId18"/>
    <sheet name=" VHČ plnění střediska 2017" sheetId="48" r:id="rId19"/>
    <sheet name="VHČ pohledávky 2017" sheetId="49" r:id="rId20"/>
    <sheet name="VHČ stav účtů, závazky 2017" sheetId="50" r:id="rId21"/>
    <sheet name="Školské PO 2017" sheetId="26" r:id="rId22"/>
    <sheet name="PO TSMS, ZS-A 2017 " sheetId="27" r:id="rId23"/>
    <sheet name="List1" sheetId="34" r:id="rId24"/>
  </sheets>
  <externalReferences>
    <externalReference r:id="rId25"/>
  </externalReferences>
  <definedNames>
    <definedName name="_xlnm._FilterDatabase" localSheetId="15" hidden="1">'Pohledávky HČ  2017'!$A$3:$G$23</definedName>
    <definedName name="_xlnm.Print_Titles" localSheetId="6">'Finncování 2017'!$1:$2</definedName>
    <definedName name="_xlnm.Print_Titles" localSheetId="7">'Konsolidace 2017'!$1:$2</definedName>
    <definedName name="_xlnm.Print_Titles" localSheetId="5">'PO 2017'!$1:$2</definedName>
    <definedName name="_xlnm.Print_Titles" localSheetId="3">'Příjmy 2017'!$1:$2</definedName>
    <definedName name="_xlnm.Print_Titles" localSheetId="4">'Výdaje 2017'!$1:$2</definedName>
  </definedNames>
  <calcPr calcId="145621"/>
</workbook>
</file>

<file path=xl/calcChain.xml><?xml version="1.0" encoding="utf-8"?>
<calcChain xmlns="http://schemas.openxmlformats.org/spreadsheetml/2006/main">
  <c r="D56" i="36" l="1"/>
  <c r="C56" i="36"/>
  <c r="E31" i="27" l="1"/>
  <c r="C31" i="27"/>
  <c r="E28" i="27"/>
  <c r="E27" i="27"/>
  <c r="C21" i="50" l="1"/>
  <c r="C8" i="50"/>
  <c r="F13" i="49"/>
  <c r="E13" i="49"/>
  <c r="D13" i="49"/>
  <c r="F12" i="49"/>
  <c r="C12" i="49"/>
  <c r="C13" i="49" s="1"/>
  <c r="B12" i="49"/>
  <c r="B11" i="49"/>
  <c r="B10" i="49"/>
  <c r="B9" i="49"/>
  <c r="B8" i="49"/>
  <c r="B7" i="49"/>
  <c r="B6" i="49"/>
  <c r="B13" i="49" s="1"/>
  <c r="B5" i="49"/>
  <c r="D186" i="48"/>
  <c r="F185" i="48"/>
  <c r="F183" i="48"/>
  <c r="E182" i="48"/>
  <c r="E186" i="48" s="1"/>
  <c r="F179" i="48"/>
  <c r="E178" i="48"/>
  <c r="F178" i="48" s="1"/>
  <c r="D178" i="48"/>
  <c r="F177" i="48"/>
  <c r="E176" i="48"/>
  <c r="F176" i="48" s="1"/>
  <c r="D176" i="48"/>
  <c r="D180" i="48" s="1"/>
  <c r="D188" i="48" s="1"/>
  <c r="D174" i="48"/>
  <c r="F173" i="48"/>
  <c r="F172" i="48"/>
  <c r="F171" i="48"/>
  <c r="F170" i="48"/>
  <c r="E170" i="48"/>
  <c r="E169" i="48"/>
  <c r="F169" i="48" s="1"/>
  <c r="F168" i="48"/>
  <c r="F167" i="48"/>
  <c r="E166" i="48"/>
  <c r="E174" i="48" s="1"/>
  <c r="F174" i="48" s="1"/>
  <c r="E163" i="48"/>
  <c r="E160" i="48"/>
  <c r="F160" i="48" s="1"/>
  <c r="D160" i="48"/>
  <c r="F158" i="48"/>
  <c r="F157" i="48"/>
  <c r="F156" i="48"/>
  <c r="F155" i="48"/>
  <c r="F154" i="48"/>
  <c r="F153" i="48"/>
  <c r="F152" i="48"/>
  <c r="F151" i="48"/>
  <c r="F150" i="48"/>
  <c r="F149" i="48"/>
  <c r="E147" i="48"/>
  <c r="F147" i="48" s="1"/>
  <c r="D147" i="48"/>
  <c r="F146" i="48"/>
  <c r="F145" i="48"/>
  <c r="F144" i="48"/>
  <c r="F143" i="48"/>
  <c r="F142" i="48"/>
  <c r="F141" i="48"/>
  <c r="F140" i="48"/>
  <c r="F139" i="48"/>
  <c r="F138" i="48"/>
  <c r="F137" i="48"/>
  <c r="F136" i="48"/>
  <c r="F134" i="48"/>
  <c r="E134" i="48"/>
  <c r="D134" i="48"/>
  <c r="F133" i="48"/>
  <c r="F132" i="48"/>
  <c r="F131" i="48"/>
  <c r="F130" i="48"/>
  <c r="F129" i="48"/>
  <c r="F128" i="48"/>
  <c r="F127" i="48"/>
  <c r="F126" i="48"/>
  <c r="F125" i="48"/>
  <c r="F124" i="48"/>
  <c r="F123" i="48"/>
  <c r="E121" i="48"/>
  <c r="F121" i="48" s="1"/>
  <c r="D121" i="48"/>
  <c r="F120" i="48"/>
  <c r="F119" i="48"/>
  <c r="F118" i="48"/>
  <c r="F117" i="48"/>
  <c r="F116" i="48"/>
  <c r="F115" i="48"/>
  <c r="F114" i="48"/>
  <c r="F113" i="48"/>
  <c r="F112" i="48"/>
  <c r="F111" i="48"/>
  <c r="F110" i="48"/>
  <c r="F109" i="48"/>
  <c r="E107" i="48"/>
  <c r="F107" i="48" s="1"/>
  <c r="D107" i="48"/>
  <c r="F105" i="48"/>
  <c r="F104" i="48"/>
  <c r="F103" i="48"/>
  <c r="F102" i="48"/>
  <c r="F101" i="48"/>
  <c r="F100" i="48"/>
  <c r="F99" i="48"/>
  <c r="F98" i="48"/>
  <c r="F97" i="48"/>
  <c r="F96" i="48"/>
  <c r="F95" i="48"/>
  <c r="F94" i="48"/>
  <c r="F93" i="48"/>
  <c r="F92" i="48"/>
  <c r="F91" i="48"/>
  <c r="E89" i="48"/>
  <c r="F89" i="48" s="1"/>
  <c r="D89" i="48"/>
  <c r="F88" i="48"/>
  <c r="F87" i="48"/>
  <c r="F86" i="48"/>
  <c r="F85" i="48"/>
  <c r="F84" i="48"/>
  <c r="F83" i="48"/>
  <c r="F82" i="48"/>
  <c r="E80" i="48"/>
  <c r="F80" i="48" s="1"/>
  <c r="D80" i="48"/>
  <c r="F79" i="48"/>
  <c r="F78" i="48"/>
  <c r="F77" i="48"/>
  <c r="F76" i="48"/>
  <c r="F75" i="48"/>
  <c r="F74" i="48"/>
  <c r="F73" i="48"/>
  <c r="F72" i="48"/>
  <c r="F70" i="48"/>
  <c r="E70" i="48"/>
  <c r="D70" i="48"/>
  <c r="F68" i="48"/>
  <c r="F67" i="48"/>
  <c r="F66" i="48"/>
  <c r="F65" i="48"/>
  <c r="F64" i="48"/>
  <c r="F63" i="48"/>
  <c r="F62" i="48"/>
  <c r="F61" i="48"/>
  <c r="F60" i="48"/>
  <c r="F59" i="48"/>
  <c r="F58" i="48"/>
  <c r="F57" i="48"/>
  <c r="F56" i="48"/>
  <c r="F55" i="48"/>
  <c r="F54" i="48"/>
  <c r="F53" i="48"/>
  <c r="F52" i="48"/>
  <c r="F51" i="48"/>
  <c r="F50" i="48"/>
  <c r="E48" i="48"/>
  <c r="F48" i="48" s="1"/>
  <c r="D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1" i="48"/>
  <c r="E31" i="48"/>
  <c r="D31" i="48"/>
  <c r="F24" i="48"/>
  <c r="F23" i="48"/>
  <c r="F22" i="48"/>
  <c r="F21" i="48"/>
  <c r="F20" i="48"/>
  <c r="F19" i="48"/>
  <c r="F18" i="48"/>
  <c r="D16" i="48"/>
  <c r="D187" i="48" s="1"/>
  <c r="F13" i="48"/>
  <c r="F12" i="48"/>
  <c r="F11" i="48"/>
  <c r="F10" i="48"/>
  <c r="E10" i="48"/>
  <c r="E16" i="48" s="1"/>
  <c r="F9" i="48"/>
  <c r="F8" i="48"/>
  <c r="F7" i="48"/>
  <c r="F6" i="48"/>
  <c r="F5" i="48"/>
  <c r="E31" i="47"/>
  <c r="D31" i="47"/>
  <c r="F31" i="47" s="1"/>
  <c r="E30" i="47"/>
  <c r="F30" i="47" s="1"/>
  <c r="D30" i="47"/>
  <c r="E28" i="47"/>
  <c r="D28" i="47"/>
  <c r="F28" i="47" s="1"/>
  <c r="E27" i="47"/>
  <c r="F27" i="47" s="1"/>
  <c r="D27" i="47"/>
  <c r="E26" i="47"/>
  <c r="D26" i="47"/>
  <c r="F26" i="47" s="1"/>
  <c r="E25" i="47"/>
  <c r="F25" i="47" s="1"/>
  <c r="D25" i="47"/>
  <c r="F24" i="47"/>
  <c r="E24" i="47"/>
  <c r="E23" i="47"/>
  <c r="D23" i="47"/>
  <c r="F23" i="47" s="1"/>
  <c r="E22" i="47"/>
  <c r="F22" i="47" s="1"/>
  <c r="E21" i="47"/>
  <c r="F21" i="47" s="1"/>
  <c r="D21" i="47"/>
  <c r="E20" i="47"/>
  <c r="D20" i="47"/>
  <c r="F20" i="47" s="1"/>
  <c r="E19" i="47"/>
  <c r="F19" i="47" s="1"/>
  <c r="D19" i="47"/>
  <c r="F18" i="47"/>
  <c r="E18" i="47"/>
  <c r="D18" i="47"/>
  <c r="E17" i="47"/>
  <c r="F17" i="47" s="1"/>
  <c r="D17" i="47"/>
  <c r="E16" i="47"/>
  <c r="D16" i="47"/>
  <c r="F16" i="47" s="1"/>
  <c r="E15" i="47"/>
  <c r="F15" i="47" s="1"/>
  <c r="D15" i="47"/>
  <c r="F14" i="47"/>
  <c r="E14" i="47"/>
  <c r="D14" i="47"/>
  <c r="E13" i="47"/>
  <c r="F13" i="47" s="1"/>
  <c r="D13" i="47"/>
  <c r="E12" i="47"/>
  <c r="D12" i="47"/>
  <c r="F12" i="47" s="1"/>
  <c r="E11" i="47"/>
  <c r="F11" i="47" s="1"/>
  <c r="D11" i="47"/>
  <c r="F10" i="47"/>
  <c r="E10" i="47"/>
  <c r="D10" i="47"/>
  <c r="E9" i="47"/>
  <c r="F9" i="47" s="1"/>
  <c r="D9" i="47"/>
  <c r="D32" i="47" s="1"/>
  <c r="D7" i="47"/>
  <c r="E6" i="47"/>
  <c r="F6" i="47" s="1"/>
  <c r="D6" i="47"/>
  <c r="F5" i="47"/>
  <c r="E5" i="47"/>
  <c r="D5" i="47"/>
  <c r="E4" i="47"/>
  <c r="E7" i="47" s="1"/>
  <c r="D4" i="47"/>
  <c r="C34" i="46"/>
  <c r="C33" i="46"/>
  <c r="C32" i="46"/>
  <c r="C31" i="46"/>
  <c r="C35" i="46" s="1"/>
  <c r="C30" i="46"/>
  <c r="C15" i="46"/>
  <c r="B15" i="46"/>
  <c r="D15" i="46" s="1"/>
  <c r="B14" i="46"/>
  <c r="D14" i="46" s="1"/>
  <c r="C13" i="46"/>
  <c r="D13" i="46" s="1"/>
  <c r="B13" i="46"/>
  <c r="C12" i="46"/>
  <c r="B12" i="46"/>
  <c r="D12" i="46" s="1"/>
  <c r="C11" i="46"/>
  <c r="B11" i="46"/>
  <c r="D11" i="46" s="1"/>
  <c r="C10" i="46"/>
  <c r="B10" i="46"/>
  <c r="D10" i="46" s="1"/>
  <c r="C9" i="46"/>
  <c r="D9" i="46" s="1"/>
  <c r="B9" i="46"/>
  <c r="C8" i="46"/>
  <c r="D8" i="46" s="1"/>
  <c r="C7" i="46"/>
  <c r="D7" i="46" s="1"/>
  <c r="C6" i="46"/>
  <c r="D6" i="46" s="1"/>
  <c r="C5" i="46"/>
  <c r="B5" i="46"/>
  <c r="D5" i="46" s="1"/>
  <c r="C4" i="46"/>
  <c r="B4" i="46"/>
  <c r="D4" i="46" s="1"/>
  <c r="C3" i="46"/>
  <c r="C16" i="46" s="1"/>
  <c r="B3" i="46"/>
  <c r="B16" i="46" s="1"/>
  <c r="F186" i="48" l="1"/>
  <c r="D189" i="48"/>
  <c r="E187" i="48"/>
  <c r="F187" i="48" s="1"/>
  <c r="F16" i="48"/>
  <c r="E180" i="48"/>
  <c r="F180" i="48" s="1"/>
  <c r="F166" i="48"/>
  <c r="F182" i="48"/>
  <c r="F7" i="47"/>
  <c r="E32" i="47"/>
  <c r="F32" i="47" s="1"/>
  <c r="F4" i="47"/>
  <c r="D16" i="46"/>
  <c r="D3" i="46"/>
  <c r="G24" i="45"/>
  <c r="F24" i="45"/>
  <c r="E24" i="45"/>
  <c r="D24" i="45"/>
  <c r="E188" i="48" l="1"/>
  <c r="E33" i="47"/>
  <c r="E35" i="47" s="1"/>
  <c r="F23" i="45"/>
  <c r="E23" i="45"/>
  <c r="D23" i="45"/>
  <c r="G22" i="45"/>
  <c r="G21" i="45"/>
  <c r="G20" i="45"/>
  <c r="G19" i="45"/>
  <c r="G18" i="45"/>
  <c r="G17" i="45"/>
  <c r="F16" i="45"/>
  <c r="E16" i="45"/>
  <c r="D16" i="45"/>
  <c r="G15" i="45"/>
  <c r="F14" i="45"/>
  <c r="E14" i="45"/>
  <c r="D14" i="45"/>
  <c r="G13" i="45"/>
  <c r="F12" i="45"/>
  <c r="E12" i="45"/>
  <c r="D12" i="45"/>
  <c r="G11" i="45"/>
  <c r="F10" i="45"/>
  <c r="E10" i="45"/>
  <c r="D10" i="45"/>
  <c r="G9" i="45"/>
  <c r="G10" i="45" s="1"/>
  <c r="G8" i="45"/>
  <c r="F7" i="45"/>
  <c r="E7" i="45"/>
  <c r="D7" i="45"/>
  <c r="G6" i="45"/>
  <c r="G5" i="45"/>
  <c r="F188" i="48" l="1"/>
  <c r="E189" i="48"/>
  <c r="F189" i="48" s="1"/>
  <c r="G12" i="45"/>
  <c r="G16" i="45"/>
  <c r="G14" i="45"/>
  <c r="G23" i="45"/>
  <c r="G7" i="45"/>
  <c r="G26" i="19" l="1"/>
  <c r="D37" i="27" l="1"/>
  <c r="E11" i="27"/>
  <c r="E49" i="27"/>
  <c r="E45" i="27"/>
  <c r="E25" i="27"/>
  <c r="E21" i="27"/>
  <c r="E49" i="26"/>
  <c r="E100" i="26" l="1"/>
  <c r="E96" i="26"/>
  <c r="E83" i="26"/>
  <c r="E79" i="26"/>
  <c r="E65" i="26"/>
  <c r="E61" i="26"/>
  <c r="E44" i="26"/>
  <c r="E40" i="26"/>
  <c r="E23" i="26"/>
  <c r="E19" i="26"/>
  <c r="E25" i="26"/>
  <c r="E26" i="26"/>
  <c r="E27" i="26"/>
  <c r="E28" i="26"/>
  <c r="D29" i="26"/>
  <c r="D30" i="26"/>
  <c r="D31" i="26" l="1"/>
  <c r="D33" i="26" s="1"/>
  <c r="E36" i="44" l="1"/>
  <c r="D36" i="44"/>
  <c r="C36" i="44"/>
  <c r="F20" i="44"/>
  <c r="F19" i="44"/>
  <c r="F16" i="44"/>
  <c r="F9" i="44"/>
  <c r="F8" i="44"/>
  <c r="F6" i="44"/>
  <c r="F4" i="44"/>
  <c r="F36" i="44" s="1"/>
  <c r="E26" i="23" l="1"/>
  <c r="D26" i="23"/>
  <c r="E11" i="43"/>
  <c r="D11" i="43"/>
  <c r="F10" i="43"/>
  <c r="G10" i="43" s="1"/>
  <c r="F9" i="43"/>
  <c r="G9" i="43" s="1"/>
  <c r="F8" i="43"/>
  <c r="G8" i="43" s="1"/>
  <c r="F7" i="43"/>
  <c r="G7" i="43" s="1"/>
  <c r="F6" i="43"/>
  <c r="G6" i="43" s="1"/>
  <c r="F5" i="43"/>
  <c r="F4" i="43"/>
  <c r="G4" i="43" s="1"/>
  <c r="F3" i="43"/>
  <c r="G11" i="43" l="1"/>
  <c r="F11" i="43"/>
  <c r="K62" i="40" l="1"/>
  <c r="J62" i="40"/>
  <c r="I62" i="40"/>
  <c r="H62" i="40"/>
  <c r="G62" i="40"/>
  <c r="K46" i="40"/>
  <c r="J46" i="40"/>
  <c r="I46" i="40"/>
  <c r="H46" i="40"/>
  <c r="G46" i="40"/>
  <c r="L27" i="40"/>
  <c r="K27" i="40"/>
  <c r="J27" i="40"/>
  <c r="I27" i="40"/>
  <c r="H27" i="40"/>
  <c r="G27" i="40"/>
  <c r="K20" i="40"/>
  <c r="J20" i="40"/>
  <c r="I20" i="40"/>
  <c r="H20" i="40"/>
  <c r="G20" i="40"/>
  <c r="K9" i="40"/>
  <c r="J9" i="40"/>
  <c r="I9" i="40"/>
  <c r="H9" i="40"/>
  <c r="G9" i="40"/>
  <c r="L20" i="40" l="1"/>
  <c r="L46" i="40"/>
  <c r="L97" i="38"/>
  <c r="L91" i="38"/>
  <c r="K91" i="38"/>
  <c r="K94" i="38"/>
  <c r="K97" i="38"/>
  <c r="L94" i="38"/>
  <c r="L92" i="38"/>
  <c r="K92" i="38"/>
  <c r="L87" i="38"/>
  <c r="K87" i="38"/>
  <c r="L86" i="38"/>
  <c r="K86" i="38"/>
  <c r="L85" i="38"/>
  <c r="K85" i="38"/>
  <c r="L84" i="38"/>
  <c r="K84" i="38"/>
  <c r="L78" i="38"/>
  <c r="K78" i="38"/>
  <c r="L68" i="38"/>
  <c r="F48" i="37" l="1"/>
  <c r="D48" i="37"/>
  <c r="C48" i="37"/>
  <c r="F36" i="37"/>
  <c r="D36" i="37"/>
  <c r="C36" i="37"/>
  <c r="E36" i="37" s="1"/>
  <c r="F21" i="37"/>
  <c r="D21" i="37"/>
  <c r="C21" i="37"/>
  <c r="E21" i="37" s="1"/>
  <c r="F79" i="36"/>
  <c r="D79" i="36"/>
  <c r="C79" i="36"/>
  <c r="F63" i="36"/>
  <c r="D63" i="36"/>
  <c r="C63" i="36"/>
  <c r="F56" i="36"/>
  <c r="F31" i="36"/>
  <c r="F38" i="36" s="1"/>
  <c r="E31" i="36"/>
  <c r="E38" i="36" s="1"/>
  <c r="D31" i="36"/>
  <c r="D38" i="36" s="1"/>
  <c r="C31" i="36"/>
  <c r="C38" i="36" s="1"/>
  <c r="F20" i="36"/>
  <c r="D20" i="36"/>
  <c r="C20" i="36"/>
  <c r="E14" i="35"/>
  <c r="E15" i="35" s="1"/>
  <c r="D14" i="35"/>
  <c r="D15" i="35" s="1"/>
  <c r="C14" i="35"/>
  <c r="C15" i="35" s="1"/>
  <c r="E48" i="37" l="1"/>
  <c r="E79" i="36"/>
  <c r="E63" i="36"/>
  <c r="E56" i="36"/>
  <c r="E20" i="36"/>
  <c r="E6" i="20" l="1"/>
  <c r="E7" i="20" s="1"/>
  <c r="E8" i="20" s="1"/>
  <c r="E9" i="20" s="1"/>
  <c r="E10" i="20" s="1"/>
  <c r="D11" i="20" l="1"/>
  <c r="D12" i="20" s="1"/>
  <c r="C11" i="20"/>
  <c r="E5" i="20"/>
  <c r="C12" i="20" l="1"/>
  <c r="E11" i="20"/>
  <c r="D87" i="26" l="1"/>
  <c r="D89" i="26" s="1"/>
  <c r="D90" i="26" s="1"/>
  <c r="D69" i="26"/>
  <c r="D72" i="26" s="1"/>
  <c r="D73" i="26" s="1"/>
  <c r="D51" i="26"/>
  <c r="D50" i="26"/>
  <c r="D34" i="26"/>
  <c r="D9" i="26"/>
  <c r="D8" i="26"/>
  <c r="D39" i="27"/>
  <c r="D34" i="27"/>
  <c r="D33" i="27"/>
  <c r="D11" i="27"/>
  <c r="D10" i="27"/>
  <c r="D52" i="26" l="1"/>
  <c r="D54" i="26" s="1"/>
  <c r="D55" i="26" s="1"/>
  <c r="D10" i="26"/>
  <c r="D12" i="26" s="1"/>
  <c r="D13" i="26" s="1"/>
  <c r="D35" i="27"/>
  <c r="D12" i="27"/>
  <c r="D14" i="27" s="1"/>
  <c r="D15" i="27" s="1"/>
  <c r="D9" i="27" l="1"/>
  <c r="D8" i="27"/>
  <c r="C9" i="27"/>
  <c r="C8" i="27"/>
  <c r="B8" i="27"/>
  <c r="B9" i="27"/>
  <c r="E8" i="27" l="1"/>
  <c r="E9" i="27"/>
  <c r="D32" i="27" l="1"/>
  <c r="C32" i="27"/>
  <c r="B32" i="27"/>
  <c r="D31" i="27"/>
  <c r="B31" i="27"/>
  <c r="E30" i="27"/>
  <c r="E29" i="27"/>
  <c r="E7" i="27"/>
  <c r="E6" i="27"/>
  <c r="E5" i="27"/>
  <c r="E4" i="27"/>
  <c r="E86" i="26"/>
  <c r="E85" i="26"/>
  <c r="E68" i="26"/>
  <c r="E67" i="26"/>
  <c r="E48" i="26"/>
  <c r="E7" i="26"/>
  <c r="E6" i="26"/>
  <c r="E5" i="26"/>
  <c r="E4" i="26"/>
  <c r="B11" i="24"/>
  <c r="B8" i="24"/>
  <c r="D27" i="23"/>
  <c r="E28" i="23"/>
  <c r="D17" i="21"/>
  <c r="D16" i="21"/>
  <c r="D15" i="21"/>
  <c r="D14" i="21"/>
  <c r="D13" i="21"/>
  <c r="D12" i="21"/>
  <c r="C11" i="21"/>
  <c r="B11" i="21"/>
  <c r="D10" i="21"/>
  <c r="D9" i="21"/>
  <c r="D8" i="21"/>
  <c r="D7" i="21"/>
  <c r="D6" i="21"/>
  <c r="D5" i="21"/>
  <c r="C4" i="21"/>
  <c r="B4" i="21"/>
  <c r="B12" i="20"/>
  <c r="E4" i="20"/>
  <c r="E3" i="20"/>
  <c r="E12" i="20" s="1"/>
  <c r="G27" i="19"/>
  <c r="G21" i="19"/>
  <c r="G15" i="19"/>
  <c r="G10" i="19"/>
  <c r="E32" i="27" l="1"/>
  <c r="B12" i="24"/>
  <c r="D28" i="23"/>
  <c r="D11" i="21"/>
  <c r="B18" i="21"/>
  <c r="D4" i="21"/>
  <c r="G16" i="19"/>
  <c r="G28" i="19" s="1"/>
  <c r="C18" i="21"/>
</calcChain>
</file>

<file path=xl/sharedStrings.xml><?xml version="1.0" encoding="utf-8"?>
<sst xmlns="http://schemas.openxmlformats.org/spreadsheetml/2006/main" count="1610" uniqueCount="1127">
  <si>
    <t>Tř-Pol</t>
  </si>
  <si>
    <t>Pol</t>
  </si>
  <si>
    <t>Par</t>
  </si>
  <si>
    <t>ORG</t>
  </si>
  <si>
    <t>ÚZ</t>
  </si>
  <si>
    <t>ORJ</t>
  </si>
  <si>
    <t>DPH</t>
  </si>
  <si>
    <t>Správní poplatky</t>
  </si>
  <si>
    <t>P 1 - DAŇOVÉ PŘÍJMY</t>
  </si>
  <si>
    <t>Ostatní příjmy z vlastní činnosti</t>
  </si>
  <si>
    <t>Příjmy z úroků (část)</t>
  </si>
  <si>
    <t>Přijaté neinvestiční dary</t>
  </si>
  <si>
    <t>Přijaté pojistné náhrady</t>
  </si>
  <si>
    <t>Neidentifikované příjmy</t>
  </si>
  <si>
    <t>P 2 - NEDAŇOVÉ PŘÍJMY</t>
  </si>
  <si>
    <t>Příjmy z prodeje pozemků</t>
  </si>
  <si>
    <t>P 3 - KAPITÁLOVÉ PŘÍJMY</t>
  </si>
  <si>
    <t>Neinvestiční přijaté transfery od obcí</t>
  </si>
  <si>
    <t>Neinvestiční přijaté transfery od krajů</t>
  </si>
  <si>
    <t>Převody z ostatních vlastních fondů</t>
  </si>
  <si>
    <t>Investiční přijaté transfery od krajů</t>
  </si>
  <si>
    <t>P 4 - PŘIJATÉ TRANSFERY</t>
  </si>
  <si>
    <t xml:space="preserve">P </t>
  </si>
  <si>
    <t xml:space="preserve">V </t>
  </si>
  <si>
    <t>Stroje, přístroje a zařízení</t>
  </si>
  <si>
    <t>VV - Obřadní síň - materiál</t>
  </si>
  <si>
    <t>Budovy, haly a stavby</t>
  </si>
  <si>
    <t>SV - Klub důchodců - elektrická energie</t>
  </si>
  <si>
    <t>SV - Klub důchodců - materiál</t>
  </si>
  <si>
    <t>Dopravní prostředky</t>
  </si>
  <si>
    <t>Pozemky</t>
  </si>
  <si>
    <t>IR - Projektová dokumentace DPPS Koláčkovo nám.</t>
  </si>
  <si>
    <t>IR - Smlouva o spolupráci SKR Stav - Kaunicův dvůr - úhrada PD</t>
  </si>
  <si>
    <t>IR - Plánovací smlouva - Mgr. Havránek</t>
  </si>
  <si>
    <t>IR - Ostatní činnost místní správy</t>
  </si>
  <si>
    <t>Opravy a udržování</t>
  </si>
  <si>
    <t>IR - Dopravní značení</t>
  </si>
  <si>
    <t>IR - Spoluúčast ACHP - oprava a údržba komunikace</t>
  </si>
  <si>
    <t>IR - Projektová dokumentace DPPS Slovanská</t>
  </si>
  <si>
    <t>FO - Sáčky na psí exkrementy</t>
  </si>
  <si>
    <t>FO - TSMS</t>
  </si>
  <si>
    <t>FO - Nájem polní hnojiště</t>
  </si>
  <si>
    <t>FO - DDM</t>
  </si>
  <si>
    <t>FO - ZUŠ</t>
  </si>
  <si>
    <t>FO - MŠ Zvídálek</t>
  </si>
  <si>
    <t>ŽP - Péče o krajinu</t>
  </si>
  <si>
    <t>ŽP - Péče o zeleň města</t>
  </si>
  <si>
    <t>ŽP - Biokoridor RBK 223 - technický dozor a následná péče 1 rok</t>
  </si>
  <si>
    <t>ŽP - Aleje - podíl a administrace</t>
  </si>
  <si>
    <t>ŽP - Zámecký park s alejemi - podíl a administrace</t>
  </si>
  <si>
    <t>ŽP - Plošná deratizace města</t>
  </si>
  <si>
    <t>SÚ - Podíl k dotaci MPZ</t>
  </si>
  <si>
    <t>SÚ - Neodkladné odstranění staveb</t>
  </si>
  <si>
    <t>KT - Řešení krizových situací a odstraňování následků</t>
  </si>
  <si>
    <t>KT - Zajištění přípravy na krizové situace</t>
  </si>
  <si>
    <t>FO - TSMS - úvěr - nosič nářadí</t>
  </si>
  <si>
    <t>FO - ÚNP - TSMS - ošetření stromů</t>
  </si>
  <si>
    <t>Příjmy celkem</t>
  </si>
  <si>
    <t>Výdaje celkem</t>
  </si>
  <si>
    <t>FO - Zámek</t>
  </si>
  <si>
    <t>Název org.</t>
  </si>
  <si>
    <t>F 8124 - Uhrazené splátky dlouhodobých přijatých půjčených prostředků.</t>
  </si>
  <si>
    <t>Finanční odbor</t>
  </si>
  <si>
    <t>FO - Úvěr - MŠ</t>
  </si>
  <si>
    <t>FO - Úvěr -  VaK - akcie</t>
  </si>
  <si>
    <t>Městská policie</t>
  </si>
  <si>
    <t>FO - Úvěr - Poliklinika</t>
  </si>
  <si>
    <t>FO - Úvěr - střecha zámku</t>
  </si>
  <si>
    <t>FO - Úvěr - závazek Bonaparte</t>
  </si>
  <si>
    <t>FO - Předplacené nájemné - byty Litavská</t>
  </si>
  <si>
    <t>FO - Úvěr - Litavská</t>
  </si>
  <si>
    <t>Název ORJ</t>
  </si>
  <si>
    <t>Převody vlastním rozpočtovým účtům</t>
  </si>
  <si>
    <t>Převody z rozpočtových účtů</t>
  </si>
  <si>
    <t>Zkratka položky</t>
  </si>
  <si>
    <t>Bezpečnost a veřejný pořádek</t>
  </si>
  <si>
    <t>Skutečnost</t>
  </si>
  <si>
    <t>Tř.</t>
  </si>
  <si>
    <t>Text (tis.Kč)</t>
  </si>
  <si>
    <t>Upr.rozp.</t>
  </si>
  <si>
    <t>Skut.</t>
  </si>
  <si>
    <t>v %</t>
  </si>
  <si>
    <t>Rozdíl</t>
  </si>
  <si>
    <t>Daňové příjmy</t>
  </si>
  <si>
    <t>Nedaňové příjmy</t>
  </si>
  <si>
    <t>Kapitálové příjmy</t>
  </si>
  <si>
    <t>Přijaté dotace</t>
  </si>
  <si>
    <t>Příjmy celkem (P)</t>
  </si>
  <si>
    <t>Běžné výdaje</t>
  </si>
  <si>
    <t>Kapitálové výdaje</t>
  </si>
  <si>
    <t>Výdaje celkem (V)</t>
  </si>
  <si>
    <t>Financování (F)</t>
  </si>
  <si>
    <t>Výsledek hospodaření (P-V)</t>
  </si>
  <si>
    <t>-</t>
  </si>
  <si>
    <t>Celkové saldo (P-V+F)</t>
  </si>
  <si>
    <t>Pol.</t>
  </si>
  <si>
    <t>Plnění v %</t>
  </si>
  <si>
    <t>Daň z příjmů práv.osob</t>
  </si>
  <si>
    <t>Daň z příjmů práv.osob-obce</t>
  </si>
  <si>
    <t>Odvody za odnětí půdy ZPF</t>
  </si>
  <si>
    <t>Poplatek ze psů</t>
  </si>
  <si>
    <t>Popl. za už.veř.prostranství</t>
  </si>
  <si>
    <t>Příjmy za ZOZ - řidičáky</t>
  </si>
  <si>
    <t>Daň z nemovitých věcí</t>
  </si>
  <si>
    <t>Daňové příjmy celkem</t>
  </si>
  <si>
    <t>Příjmy z poskyt. služeb a výrobků</t>
  </si>
  <si>
    <t>Sankční platby přijaté od jin.subj.</t>
  </si>
  <si>
    <t>Ost. přijaté vratky transf.</t>
  </si>
  <si>
    <t>Splátky půjč.prostř. od obyvatelstva</t>
  </si>
  <si>
    <t>Nedaňové příjmy celkem</t>
  </si>
  <si>
    <t>Kapitálové příjmy celkem</t>
  </si>
  <si>
    <t>Neinv.přij. tran. z všeob.pokl.správy SR</t>
  </si>
  <si>
    <t>Neinv.přij. trf. ze SR - souhrn.dot.vzt.</t>
  </si>
  <si>
    <t>Ostatní neinv. přijaté transf. ze SR</t>
  </si>
  <si>
    <t>Převody z vlastních fondů hosp.čin.</t>
  </si>
  <si>
    <t>Neinv.transf.od mezinár. Institucí</t>
  </si>
  <si>
    <t>Ostatní inv.přijaté transfery ze SR</t>
  </si>
  <si>
    <t>Přijaté dotace celkem</t>
  </si>
  <si>
    <t>Daň z příjmů právnických osob</t>
  </si>
  <si>
    <t>Daň z příjmů fyzických osob ze závislé činnosti a funkč. požitků</t>
  </si>
  <si>
    <t>Daň z příjmů fyzických osob ze samostatné výdělečné činnosti</t>
  </si>
  <si>
    <t>Daň z příjmů fyzických osob z kapitálových výnosů</t>
  </si>
  <si>
    <t>Daň z přidané hodnoty</t>
  </si>
  <si>
    <t>Sdílené daně celkem</t>
  </si>
  <si>
    <t>Daň z příjmů právnických osob za obce</t>
  </si>
  <si>
    <t>Místní poplatky</t>
  </si>
  <si>
    <t xml:space="preserve">Ostatní </t>
  </si>
  <si>
    <t>Plnění běžných výdajů podle oddílů rozpočtové skladby</t>
  </si>
  <si>
    <t xml:space="preserve">Plnění běžných výdajů za organizační jednotky </t>
  </si>
  <si>
    <t>Plnění kapitálových výdajů</t>
  </si>
  <si>
    <t>Oddíl</t>
  </si>
  <si>
    <t>Zemědělství, lesní hosp. a rybářství</t>
  </si>
  <si>
    <t>Doprava</t>
  </si>
  <si>
    <t>Vodní hospodářství</t>
  </si>
  <si>
    <t>Vzdělávání</t>
  </si>
  <si>
    <t>Kultura, církve a sdělovací prostředky</t>
  </si>
  <si>
    <t>Tělovýchova a zájmová činnost</t>
  </si>
  <si>
    <t>Bydlení, komunál.služby a územ.rozvoj</t>
  </si>
  <si>
    <t>Ochrana životního prostředí</t>
  </si>
  <si>
    <t>Sociál.služ.v sociál.zabezp.a polit.zam.</t>
  </si>
  <si>
    <t>Civilní připravenost na krizové stavy</t>
  </si>
  <si>
    <t>Požární ochrana a integr.záchran.systém</t>
  </si>
  <si>
    <t>Státní moc, stát.správa a územní samosp.</t>
  </si>
  <si>
    <t>Jiné veřejné služby a činnosti</t>
  </si>
  <si>
    <t>Finanční operace</t>
  </si>
  <si>
    <t>Ostatní činnosti</t>
  </si>
  <si>
    <t>Běžné výdaje celkem</t>
  </si>
  <si>
    <t>Orj.</t>
  </si>
  <si>
    <t>Investiční transfery zřízeným PO</t>
  </si>
  <si>
    <t>Kapitálové výdaje celkem</t>
  </si>
  <si>
    <t>Kursové rozdíly v příjmech</t>
  </si>
  <si>
    <t>V 10</t>
  </si>
  <si>
    <t xml:space="preserve">F </t>
  </si>
  <si>
    <t>Schválený rozpočet</t>
  </si>
  <si>
    <t>Celkem</t>
  </si>
  <si>
    <t>SU</t>
  </si>
  <si>
    <t>AU</t>
  </si>
  <si>
    <t>Název</t>
  </si>
  <si>
    <t>Zůstatek</t>
  </si>
  <si>
    <t>0016</t>
  </si>
  <si>
    <t>ČS - Úvěrový účet</t>
  </si>
  <si>
    <t>0080</t>
  </si>
  <si>
    <t>Napoleonská expozice</t>
  </si>
  <si>
    <t>0082</t>
  </si>
  <si>
    <t>Marketing a propagace</t>
  </si>
  <si>
    <t>0100</t>
  </si>
  <si>
    <t>ČNB</t>
  </si>
  <si>
    <t>0400</t>
  </si>
  <si>
    <t>Základní běžný účet ÚSC</t>
  </si>
  <si>
    <t>0600</t>
  </si>
  <si>
    <t>Příjmový účet</t>
  </si>
  <si>
    <t>0800</t>
  </si>
  <si>
    <t>Výdajový účet</t>
  </si>
  <si>
    <t>FKSP</t>
  </si>
  <si>
    <t>0120</t>
  </si>
  <si>
    <t>Fond rozvoje bydlení</t>
  </si>
  <si>
    <t>0140</t>
  </si>
  <si>
    <t>Fond rozvoje rezerv</t>
  </si>
  <si>
    <t>0160</t>
  </si>
  <si>
    <t>Fond bydlení</t>
  </si>
  <si>
    <t>Běžné účty fondů</t>
  </si>
  <si>
    <t>Celkem účty hlavní činnosti</t>
  </si>
  <si>
    <t>0010</t>
  </si>
  <si>
    <t>VHČ - Běžný účet</t>
  </si>
  <si>
    <t>0011</t>
  </si>
  <si>
    <t>VHČ - Komerční banka</t>
  </si>
  <si>
    <t>0014</t>
  </si>
  <si>
    <t>VHČ - Účet poliklinika</t>
  </si>
  <si>
    <t>0015</t>
  </si>
  <si>
    <t>Celkem běžné účty VHČ</t>
  </si>
  <si>
    <t>0040</t>
  </si>
  <si>
    <t>Depozitní účet</t>
  </si>
  <si>
    <t>Sdružené prostředky</t>
  </si>
  <si>
    <t>0820</t>
  </si>
  <si>
    <t>VHČ - Fond BTH</t>
  </si>
  <si>
    <t>Celkem jiné běžné účty</t>
  </si>
  <si>
    <t>CELKEM</t>
  </si>
  <si>
    <t>Text</t>
  </si>
  <si>
    <t>Tvorba</t>
  </si>
  <si>
    <t>Fond kulturních a sociálních potřeb</t>
  </si>
  <si>
    <t>Fondy celkem</t>
  </si>
  <si>
    <t>Minulé období</t>
  </si>
  <si>
    <t>Běžné období</t>
  </si>
  <si>
    <t>Aktiva celkem</t>
  </si>
  <si>
    <t>Dlouhodobý nehmotný majetek</t>
  </si>
  <si>
    <t>Dlouhodobý hmotný majetek</t>
  </si>
  <si>
    <t>Dlouhodobý finanční majetek</t>
  </si>
  <si>
    <t>Dlouhodobé pohledávky</t>
  </si>
  <si>
    <t>Krátkodobý finanční majetek</t>
  </si>
  <si>
    <t>Pasiva celkem</t>
  </si>
  <si>
    <t>Jmění účetní jednotky</t>
  </si>
  <si>
    <t>Fondy účetní jednotky</t>
  </si>
  <si>
    <t>Výsledek hospodaření</t>
  </si>
  <si>
    <t>Rezervy</t>
  </si>
  <si>
    <t>Dlouhodobé závazky</t>
  </si>
  <si>
    <t>Rozdíl aktiva - pasiva</t>
  </si>
  <si>
    <t>Litavská</t>
  </si>
  <si>
    <t>10.17</t>
  </si>
  <si>
    <t>Poliklinika</t>
  </si>
  <si>
    <t>8.18</t>
  </si>
  <si>
    <t>Střechy zámku</t>
  </si>
  <si>
    <t>11.17</t>
  </si>
  <si>
    <t>VaK</t>
  </si>
  <si>
    <t>9.21</t>
  </si>
  <si>
    <t>Mateřská škola</t>
  </si>
  <si>
    <t>8.30</t>
  </si>
  <si>
    <t>SBC - nemovitost</t>
  </si>
  <si>
    <t>5.24</t>
  </si>
  <si>
    <t>SBC - závazek</t>
  </si>
  <si>
    <t>6.23</t>
  </si>
  <si>
    <t>TSMS - nová budova</t>
  </si>
  <si>
    <t>12.25</t>
  </si>
  <si>
    <t>Dotace (Kč)</t>
  </si>
  <si>
    <t>Vratky (Kč)</t>
  </si>
  <si>
    <t>UZ</t>
  </si>
  <si>
    <t>Položka</t>
  </si>
  <si>
    <t>Celkem SR</t>
  </si>
  <si>
    <t>Celkem EU</t>
  </si>
  <si>
    <t>Popis</t>
  </si>
  <si>
    <t>Výnosy</t>
  </si>
  <si>
    <t>Náklady</t>
  </si>
  <si>
    <t>Výsledek hosp.</t>
  </si>
  <si>
    <t>Bytové prostory</t>
  </si>
  <si>
    <t>Nebytové prostory</t>
  </si>
  <si>
    <t>SC Bonaparte</t>
  </si>
  <si>
    <t>Správa bytového a tepelného hospodářství</t>
  </si>
  <si>
    <t>Tepelné hospodářství</t>
  </si>
  <si>
    <t>Bytového a nebytového hospodářství</t>
  </si>
  <si>
    <t>Kotelna Zlatá Hora</t>
  </si>
  <si>
    <t>Kotelna Nádražní</t>
  </si>
  <si>
    <t>Kotelna DPS Polní</t>
  </si>
  <si>
    <t>Kotelna Poliklinika</t>
  </si>
  <si>
    <t>Ostatní</t>
  </si>
  <si>
    <t xml:space="preserve">Upravený rozpočet </t>
  </si>
  <si>
    <t xml:space="preserve">Skutečnost </t>
  </si>
  <si>
    <t>%UR</t>
  </si>
  <si>
    <t>Základní škola Komenského</t>
  </si>
  <si>
    <t>Výnosy  HČ</t>
  </si>
  <si>
    <t>Výnosy DČ</t>
  </si>
  <si>
    <t>Výdaje HČ</t>
  </si>
  <si>
    <t>Výdaje DČ</t>
  </si>
  <si>
    <t>Hospodářský výsledek HČ</t>
  </si>
  <si>
    <t>Hospodářský výsledek DČ</t>
  </si>
  <si>
    <t xml:space="preserve">Příděl do fondů: </t>
  </si>
  <si>
    <t>Převod do rezervního fondu</t>
  </si>
  <si>
    <t>Základní škola Tyršova</t>
  </si>
  <si>
    <t>Výnosy HČ</t>
  </si>
  <si>
    <t>Mateřská škola Zvídálek</t>
  </si>
  <si>
    <t>Převod do fondu odměn</t>
  </si>
  <si>
    <t>Dům dětí a mládeže</t>
  </si>
  <si>
    <t xml:space="preserve">Schválený rozpočet </t>
  </si>
  <si>
    <t>Technické služby města Slavkov u Brna</t>
  </si>
  <si>
    <t>Výnosy VČ</t>
  </si>
  <si>
    <t>Náklady HČ</t>
  </si>
  <si>
    <t>Náklady VČ</t>
  </si>
  <si>
    <t>Hospodářský výsledek VČ</t>
  </si>
  <si>
    <t>Zámek Slavkov - Austerlitz</t>
  </si>
  <si>
    <t>Výnosy celkem</t>
  </si>
  <si>
    <t>Náklady celkem</t>
  </si>
  <si>
    <t xml:space="preserve">315 0039 </t>
  </si>
  <si>
    <t>FO</t>
  </si>
  <si>
    <t>315 0040</t>
  </si>
  <si>
    <t>Poplatek za svoz TKO</t>
  </si>
  <si>
    <t>315 0025</t>
  </si>
  <si>
    <t>315 0051</t>
  </si>
  <si>
    <t>ŽP</t>
  </si>
  <si>
    <t>315 0050</t>
  </si>
  <si>
    <t>SÚ</t>
  </si>
  <si>
    <t>315 0027</t>
  </si>
  <si>
    <t>ŽÚ</t>
  </si>
  <si>
    <t>315 0049</t>
  </si>
  <si>
    <t>VV</t>
  </si>
  <si>
    <t>315 0002</t>
  </si>
  <si>
    <t>DSH</t>
  </si>
  <si>
    <t>315 0003</t>
  </si>
  <si>
    <t>315 0004</t>
  </si>
  <si>
    <t>CELKEM POHLEDÁVKY</t>
  </si>
  <si>
    <t>Celkem FO</t>
  </si>
  <si>
    <t>Celkem ŽP</t>
  </si>
  <si>
    <t>Pokuty</t>
  </si>
  <si>
    <t>Celkem SÚ</t>
  </si>
  <si>
    <t>Celkem ŽÚ</t>
  </si>
  <si>
    <t>Celkem VV</t>
  </si>
  <si>
    <t>Pokuty - vážení</t>
  </si>
  <si>
    <t>Celkem DSH</t>
  </si>
  <si>
    <t>MAP - Platy zaměstnanců v pracovním poměru</t>
  </si>
  <si>
    <t>MAP - Ostatní osobní výdaje</t>
  </si>
  <si>
    <t>MAP - Povinné pojistné na sociál. zabezp. a příspěvek na stát. politiku zaměst.</t>
  </si>
  <si>
    <t>MAP - Povinné pojistné na veřejné zdravotní pojištění</t>
  </si>
  <si>
    <t>MAP - Nákup ostatních služeb</t>
  </si>
  <si>
    <t>MAP - Cestovné (tuzemské i zahraniční)</t>
  </si>
  <si>
    <t>Krátkodobé pohledávky*</t>
  </si>
  <si>
    <t>Krátkodobé závazky*</t>
  </si>
  <si>
    <t xml:space="preserve">Pokuty - Městská policie </t>
  </si>
  <si>
    <t xml:space="preserve">Pokuta  </t>
  </si>
  <si>
    <t xml:space="preserve">Pokuty </t>
  </si>
  <si>
    <t xml:space="preserve">Převod do rezervního fondu </t>
  </si>
  <si>
    <t>Schválený plán</t>
  </si>
  <si>
    <t>Plnění v Kč</t>
  </si>
  <si>
    <t>Nájmy</t>
  </si>
  <si>
    <t>Prodej tepla</t>
  </si>
  <si>
    <t>Ostatní materiál</t>
  </si>
  <si>
    <t xml:space="preserve">Spotřeba plynu  </t>
  </si>
  <si>
    <t>Spotřeba elektrické energie</t>
  </si>
  <si>
    <t>Spotřeba vody</t>
  </si>
  <si>
    <t>Poměrná část nákladů na cejchování vodoměrů</t>
  </si>
  <si>
    <t>Cestovné</t>
  </si>
  <si>
    <t>Školení</t>
  </si>
  <si>
    <t xml:space="preserve">Revize </t>
  </si>
  <si>
    <t>Ostatní služby</t>
  </si>
  <si>
    <t>Hrubé mzdy</t>
  </si>
  <si>
    <t>Sociální pojištění hrazené organizací</t>
  </si>
  <si>
    <t>Zdravotní pojištění hrazené organizací</t>
  </si>
  <si>
    <t>Pojištění odpovědnosti</t>
  </si>
  <si>
    <t>Stravné</t>
  </si>
  <si>
    <t>Odvod do FKSP</t>
  </si>
  <si>
    <t>Poplatek za znečištění ovzduší</t>
  </si>
  <si>
    <t>Poplatky z úvěrových účtů</t>
  </si>
  <si>
    <t>Pojištění - budovy, kotelny, auto BTH</t>
  </si>
  <si>
    <t>Odpisy majetku</t>
  </si>
  <si>
    <t>Tvorba a zúčtování opravných položek</t>
  </si>
  <si>
    <t>DDHM</t>
  </si>
  <si>
    <t>Úroky z úvěrů</t>
  </si>
  <si>
    <t>Byty 391</t>
  </si>
  <si>
    <t>Úroky z úvěru – Litavská I,II</t>
  </si>
  <si>
    <t>Pojištění domů</t>
  </si>
  <si>
    <t>Nebytové prostory 392</t>
  </si>
  <si>
    <t>SC Bonaparte 392126</t>
  </si>
  <si>
    <t>Spotřeba plynu</t>
  </si>
  <si>
    <t>Poplatky banky za vedení úvěrového účtu</t>
  </si>
  <si>
    <t>Pojištění budovy</t>
  </si>
  <si>
    <t>Úroky z úvěru</t>
  </si>
  <si>
    <t>Správa bytového a tepelného hospodářství 3700</t>
  </si>
  <si>
    <t>Auto BTH - pohonné hmoty</t>
  </si>
  <si>
    <t>Auta BTH - materiál</t>
  </si>
  <si>
    <t>Poštovné</t>
  </si>
  <si>
    <t>Auto BTH - ostatní služby</t>
  </si>
  <si>
    <t>Poplatky bance</t>
  </si>
  <si>
    <t>Auto BTH - pojištění</t>
  </si>
  <si>
    <t>Auto BTH - odpisy</t>
  </si>
  <si>
    <t>Pojištění na rozúčtování</t>
  </si>
  <si>
    <t>Správa tepelného hospodářství 3800</t>
  </si>
  <si>
    <t>Správa bytového hospodářství 3900</t>
  </si>
  <si>
    <t>Kotelna Zlatá Hora 3801</t>
  </si>
  <si>
    <t>Pojištění kotelny</t>
  </si>
  <si>
    <t>Kotelna Nádražní 3802</t>
  </si>
  <si>
    <t>Kotelna DPS Polní 3803</t>
  </si>
  <si>
    <t>Kotelna Poliklinika 3804</t>
  </si>
  <si>
    <t>Budova Poliklinika 390</t>
  </si>
  <si>
    <t xml:space="preserve">Úroky z úvěru  </t>
  </si>
  <si>
    <t>Náklady z drobného dlouhodobého majetku</t>
  </si>
  <si>
    <t>Ostatní náklady</t>
  </si>
  <si>
    <t>Bytových prostor</t>
  </si>
  <si>
    <t>Nebytových prostor</t>
  </si>
  <si>
    <t>Pozemků</t>
  </si>
  <si>
    <t>Polikliniky</t>
  </si>
  <si>
    <t>Nájem na koupališti</t>
  </si>
  <si>
    <t>Plochy</t>
  </si>
  <si>
    <t>Hrobových míst</t>
  </si>
  <si>
    <t>Úroky z běžných účtů</t>
  </si>
  <si>
    <t>Hlášení rozhlasem</t>
  </si>
  <si>
    <t>Prodej knih</t>
  </si>
  <si>
    <t>Ostatní výnosy</t>
  </si>
  <si>
    <t>Výsledek hospodaření před zdaněním</t>
  </si>
  <si>
    <t xml:space="preserve">Pohledávky  </t>
  </si>
  <si>
    <t>Před splatností</t>
  </si>
  <si>
    <t>Po splatnosti</t>
  </si>
  <si>
    <t>30-90 dní</t>
  </si>
  <si>
    <t>90-360 dní</t>
  </si>
  <si>
    <t>více jak 360 dní</t>
  </si>
  <si>
    <t>Byty</t>
  </si>
  <si>
    <t>Teplo</t>
  </si>
  <si>
    <t>Správa</t>
  </si>
  <si>
    <t>Místní poplatek ze psů</t>
  </si>
  <si>
    <t>Účel</t>
  </si>
  <si>
    <t>MK Austerlitz</t>
  </si>
  <si>
    <t>Moravský rybářský svaz, o. s. MO</t>
  </si>
  <si>
    <t>Základní organizace Českého svazu chovatelů</t>
  </si>
  <si>
    <t>Junák - svaz skautů a skautek ČR</t>
  </si>
  <si>
    <t>SK Beachvolleyball</t>
  </si>
  <si>
    <t>Tennis club Austerlitz</t>
  </si>
  <si>
    <t>Austerlitz Adventure</t>
  </si>
  <si>
    <t>PC Austerlitz</t>
  </si>
  <si>
    <t>Ivan Křivánek</t>
  </si>
  <si>
    <t>SK FBC Slavkov u Brna</t>
  </si>
  <si>
    <t>Karol Frydrych</t>
  </si>
  <si>
    <t>Jitka Kalášková</t>
  </si>
  <si>
    <t>Mgr. Eva Kosíková</t>
  </si>
  <si>
    <t>Hospodářský výsledek před zdaněním (Výnosy - náklady)</t>
  </si>
  <si>
    <t xml:space="preserve">Daň z příjmů právnických osob </t>
  </si>
  <si>
    <t>Hospodářský výsledek po zdanění*</t>
  </si>
  <si>
    <t>Fond  rezerv a rozvoje</t>
  </si>
  <si>
    <t>FO - TSMS - provoz</t>
  </si>
  <si>
    <t>IR - Projektová dokumentace SCB</t>
  </si>
  <si>
    <t>IR - Projektová dokumentace (ostatní nespecifikované)</t>
  </si>
  <si>
    <t>SV - Klub důchodců - DDHM</t>
  </si>
  <si>
    <t>MěÚ - Ostatní osobní výdaje</t>
  </si>
  <si>
    <t>MěÚ - Plyn</t>
  </si>
  <si>
    <t>MěÚ - Náhrady mezd v době nemoci</t>
  </si>
  <si>
    <t>ZO - Nákup materiálu jinde nezařazený</t>
  </si>
  <si>
    <t>ZO - Pohoštění</t>
  </si>
  <si>
    <t>ZO - Věcné dary</t>
  </si>
  <si>
    <t>Individuální text</t>
  </si>
  <si>
    <t>IR - Spoluúčast cyklostezka</t>
  </si>
  <si>
    <t>VV - Obřadní síň - sociální pojištění</t>
  </si>
  <si>
    <t>VV - Obřadní síň - zdravotní pojištění</t>
  </si>
  <si>
    <t>SÚ - Správní poplatky</t>
  </si>
  <si>
    <t>ŽÚ - Správní poplatky</t>
  </si>
  <si>
    <t>VV - Občanské průkazy</t>
  </si>
  <si>
    <t>VV - Matrika</t>
  </si>
  <si>
    <t>KT - Správní poplatky</t>
  </si>
  <si>
    <t>IR - Věcná břemena</t>
  </si>
  <si>
    <t>MěP - Přijaté pojistné náhrady</t>
  </si>
  <si>
    <t>FO - JSDH - refundace mezd</t>
  </si>
  <si>
    <t>FO - JSDH - DDHM</t>
  </si>
  <si>
    <t>FO - JSDH - materiál</t>
  </si>
  <si>
    <t>FO - JSDH - plyn</t>
  </si>
  <si>
    <t>FO - JSDH - elektrická energie</t>
  </si>
  <si>
    <t>FO - JSDH - PHM a maziva</t>
  </si>
  <si>
    <t>FO - JSDH - opravy a udržování</t>
  </si>
  <si>
    <t>0050</t>
  </si>
  <si>
    <t>Veřejná sbírka</t>
  </si>
  <si>
    <t>připsané úroky</t>
  </si>
  <si>
    <t>poplatky bance</t>
  </si>
  <si>
    <t>Čerpání</t>
  </si>
  <si>
    <t>Schv.rozp. 2017</t>
  </si>
  <si>
    <t>Plnění upraveného rozpočtu 2017</t>
  </si>
  <si>
    <t>Rekapitulace hospodaření - 4. čtvrtletí 2017</t>
  </si>
  <si>
    <t>Daň z příjmů FO placená plátci</t>
  </si>
  <si>
    <t>Daň z příjmů FO placená poplatníky</t>
  </si>
  <si>
    <t>Daň z příjmů FO vybíraná srážkou</t>
  </si>
  <si>
    <t>Přijaté nekap. přísp.a náhrady</t>
  </si>
  <si>
    <t>Příjmy za dobýv.nerost.a geolog.práce</t>
  </si>
  <si>
    <t>Ostatní nedaňové příjmy j.n.</t>
  </si>
  <si>
    <t>Daň z hazardních her</t>
  </si>
  <si>
    <t>Zruš.odvod z loterií a her kromě VHP</t>
  </si>
  <si>
    <t>Zrušený odvod z VHP</t>
  </si>
  <si>
    <t>Porovnání daňových příjmů leden - září za roky 2014 - 2017</t>
  </si>
  <si>
    <t>Výherní hrací přístroje</t>
  </si>
  <si>
    <t>Jiné investiční transfery zřízeným PO</t>
  </si>
  <si>
    <t>Odbor kanceláře tajemníka</t>
  </si>
  <si>
    <t>Odbor stavební úřadu a životního prostředí</t>
  </si>
  <si>
    <t>Odbor správy majetku, investic a rozvoje</t>
  </si>
  <si>
    <t>Odbor sociálních věcí</t>
  </si>
  <si>
    <t>Odbor správních činností</t>
  </si>
  <si>
    <t>Odbor vnějších vztahů</t>
  </si>
  <si>
    <t xml:space="preserve">Městský úřad </t>
  </si>
  <si>
    <t>Město Slavkov u Brna
Rok 2017, Koruny</t>
  </si>
  <si>
    <t>Schválený rozpočet 2017</t>
  </si>
  <si>
    <t>Výše změn 2017 (1-12)</t>
  </si>
  <si>
    <t>Upravený rozpočet 2017 (1-12)</t>
  </si>
  <si>
    <t>Skutečnost 2017 (1-12)</t>
  </si>
  <si>
    <t>Skutečnost-Upravený r. 2017 (1-12)</t>
  </si>
  <si>
    <t>Skutečnost / Upravený r. 2017 (1-12)</t>
  </si>
  <si>
    <t>FO - Daň z příjmů FO placená plátci</t>
  </si>
  <si>
    <t>FO - Daň z příjmů FO placená poplatníky</t>
  </si>
  <si>
    <t>FO - Daň z příjmů FO vybíraná srážkou</t>
  </si>
  <si>
    <t>FO - Daň z příjmů práv.osob</t>
  </si>
  <si>
    <t>FO - Daň z příjmů práv.osob-obce</t>
  </si>
  <si>
    <t>FO - DPH</t>
  </si>
  <si>
    <t>ŽP - Odvody za odnětí půdy ZPF</t>
  </si>
  <si>
    <t>FO - Poplatek ze psů</t>
  </si>
  <si>
    <t>IR - Poplatek za ÚVP</t>
  </si>
  <si>
    <t>DSA - Příjmy za ZOZ - řidičáky</t>
  </si>
  <si>
    <t>ŽP - Správní poplatky</t>
  </si>
  <si>
    <t>OD - Správní poplatky</t>
  </si>
  <si>
    <t>IR - Správní poplatky</t>
  </si>
  <si>
    <t>DSA - Správní poplatky</t>
  </si>
  <si>
    <t>VV - Cestovní doklady</t>
  </si>
  <si>
    <t>FO - Daň z hazardních her</t>
  </si>
  <si>
    <t>FO - Zruš.odvod z loterií a her kromě VHP</t>
  </si>
  <si>
    <t>FO - Zrušený odvod z VHP</t>
  </si>
  <si>
    <t>FO - Daň z nemovitých věcí</t>
  </si>
  <si>
    <t>FO - ZS - A - nájem expozice</t>
  </si>
  <si>
    <t>ŽP - Poplatek za komunální odpad</t>
  </si>
  <si>
    <t>ŽP - Odměna za třídění odpadu - EKO KOM</t>
  </si>
  <si>
    <t>ŽP - Odměna za třídění odpadu</t>
  </si>
  <si>
    <t>FO - JSDH - veřejnoprávní smlouva - Holubice</t>
  </si>
  <si>
    <t>FO - Příjmy z úroků (část)</t>
  </si>
  <si>
    <t>IR - Příjmy z prodeje pozemků</t>
  </si>
  <si>
    <t>SV - Dotace Pěstounská péče</t>
  </si>
  <si>
    <t>Upravený rozpočet 2017         (1-12)</t>
  </si>
  <si>
    <t>ŽP - Příjmy úhrad za dobývání nerostů a poplatků za geologické práce</t>
  </si>
  <si>
    <t>OSV - Správní poplatky</t>
  </si>
  <si>
    <t>VV - Správní poplatky</t>
  </si>
  <si>
    <t>DSA - Parkovací karty</t>
  </si>
  <si>
    <t>MěP - Příjmy z parkovacích automatů</t>
  </si>
  <si>
    <t>OVV - Městský ples</t>
  </si>
  <si>
    <t>MěÚ - Vrácené přeplatky záloh</t>
  </si>
  <si>
    <t>MěÚ - Příjmy z úroků (část)</t>
  </si>
  <si>
    <t>MěÚ - Kursové rozdíly v příjmech</t>
  </si>
  <si>
    <t>DSA - Sankční platby - pokuty vážení</t>
  </si>
  <si>
    <t>DSA - Sankční platby - správní řízení radar</t>
  </si>
  <si>
    <t>DSA - Sankční platby - pokuty přestupky</t>
  </si>
  <si>
    <t>DSA - Sankční platby  - pokuty radar</t>
  </si>
  <si>
    <t>SÚ - Sankční platby přijaté - pokuty</t>
  </si>
  <si>
    <t>VV - Sankční platby - pokuty</t>
  </si>
  <si>
    <t>ŽP - Sankční platby - pokuty</t>
  </si>
  <si>
    <t>MěP - Sankční platby - pokuty</t>
  </si>
  <si>
    <t>ŹÚ - Sankční platby - pokuty</t>
  </si>
  <si>
    <t>FO - Ostatní přijaté vratky transferů -ZŠ Komenského</t>
  </si>
  <si>
    <t>OVV - Městský ples - dary</t>
  </si>
  <si>
    <t>MěÚ - Vrácení složené jistoty ze soudního sporu</t>
  </si>
  <si>
    <t>MěÚ - Splátky půjčených prostředků od obyvatelstva</t>
  </si>
  <si>
    <t>VV - Dotace volby prezidenta ČR</t>
  </si>
  <si>
    <t>VV - Dotace volby PS ČR</t>
  </si>
  <si>
    <t>FO - Příspěvek ze SDV - výkon státní správy</t>
  </si>
  <si>
    <t>MěÚ - Dotace SPOD</t>
  </si>
  <si>
    <t xml:space="preserve">MěÚ - Dotace na sociální pracovníky </t>
  </si>
  <si>
    <t>FO - Dotace pro ZŠ Komenského, Tyršova, MŠ Zvídálek</t>
  </si>
  <si>
    <t>FO - Dotace JSDH</t>
  </si>
  <si>
    <t>MěÚ -  Neinvestiční přijaté transfery od obcí - OSPOD - veřejnoprávní smlouvy</t>
  </si>
  <si>
    <t>VV - Neinvestiční přijaté transfery od obcí  - veřejnosprávní smlouvy</t>
  </si>
  <si>
    <t>OSV - Neinvestiční přijaté transfery od obcí - veřejnoprávní smlouvy</t>
  </si>
  <si>
    <t>MěP - Neinvestiční přijaté transfery od obcí - veřejnoprávní smlouvy</t>
  </si>
  <si>
    <t>Skutečnost 2017         (1-12)</t>
  </si>
  <si>
    <t>OVV - Neinv.přijaté transfery od mezinár. inst. - Evropa je vše co potřebujeme</t>
  </si>
  <si>
    <t>FO - Převody z vlastních fondů hosp.čin. - splátka jistin úvěrů, DPS, FKSP</t>
  </si>
  <si>
    <t>VV - Sankční platby - blokové pokuty OP</t>
  </si>
  <si>
    <t>V 10 - Odbor Kanceláře tajemníka</t>
  </si>
  <si>
    <t>V 21</t>
  </si>
  <si>
    <t>V 21 - Oddělení stavební</t>
  </si>
  <si>
    <t>ŽP - Svoz TDO</t>
  </si>
  <si>
    <t>ŽP - Ostatní činnnost místní správy</t>
  </si>
  <si>
    <t>V 22</t>
  </si>
  <si>
    <t>V 22 - Oddělení životního prostření</t>
  </si>
  <si>
    <t>V 31</t>
  </si>
  <si>
    <t>V 31 - Příspěvky TSMS</t>
  </si>
  <si>
    <t>FO - ZS - A - provoz</t>
  </si>
  <si>
    <t>V 32</t>
  </si>
  <si>
    <t>FO - ZS - A - úvěr WC</t>
  </si>
  <si>
    <t>V 32 - Příspěvky ZS-A</t>
  </si>
  <si>
    <t>FO - MŠ Zvídálek - provoz</t>
  </si>
  <si>
    <t>FO - ZŠ Tyršova - provoz</t>
  </si>
  <si>
    <t>FO - ZŠ Komenského - provoz</t>
  </si>
  <si>
    <t>FO - ÚP - ZŠ Komenského - IT</t>
  </si>
  <si>
    <t>FO - ÚP - ZŠ Komenského - Glitter Stars</t>
  </si>
  <si>
    <t>FO - ZŠ Komenského - školní stravování</t>
  </si>
  <si>
    <t>FO - ZUŠ - provoz</t>
  </si>
  <si>
    <t>V 33</t>
  </si>
  <si>
    <t>V 33 - Příspěvky - školy</t>
  </si>
  <si>
    <t>FO - Výdaje na dopravní územní obslužnost</t>
  </si>
  <si>
    <t>FO - OPS Mohyla Míru</t>
  </si>
  <si>
    <t>FO - DDM - provoz</t>
  </si>
  <si>
    <t>FO - Sdružení Slavkovské bojiště</t>
  </si>
  <si>
    <t>FO - Nájemné nebyty - stánek koupaliště</t>
  </si>
  <si>
    <t>FO - Úroky z úvěru - střecha zámku</t>
  </si>
  <si>
    <t>FO - Úroky z úvěru - akcie VaK</t>
  </si>
  <si>
    <t>FO - Úroky z úvěru - MŠ</t>
  </si>
  <si>
    <t>FO - Sdružení měst a obcí JM</t>
  </si>
  <si>
    <t>FO - Politaví</t>
  </si>
  <si>
    <t>FO - JSDH - ostatní osobní výdaje - dohody</t>
  </si>
  <si>
    <t>FO - JSDH - knihy,časopisy,tisk</t>
  </si>
  <si>
    <t>FO - JSDH - studená voda</t>
  </si>
  <si>
    <t>FO - JSDH - služby telekomunikací</t>
  </si>
  <si>
    <t>FO - JSDH - služby peněžních ústavů - pojištění</t>
  </si>
  <si>
    <t>FO - JSDH - služby ostatní</t>
  </si>
  <si>
    <t>FO - Služby peněžních ústavů</t>
  </si>
  <si>
    <t>FO - Platba DPH</t>
  </si>
  <si>
    <t>FO - Nájem konírny DPH</t>
  </si>
  <si>
    <t>V 36</t>
  </si>
  <si>
    <t>V 36 - Ostatní</t>
  </si>
  <si>
    <t>IR - Projektová dokumentace - ulice Jiráskova</t>
  </si>
  <si>
    <t>IR - Plánovací smlouva - p. Šťastný Zlatá Hora II</t>
  </si>
  <si>
    <t>IR - Projektová dokumentace - Palackého náměstí</t>
  </si>
  <si>
    <t>IR - Obnova cihelných zídek na náměstí a mobiliář</t>
  </si>
  <si>
    <t>IR - Nutné opravy budov a staveb</t>
  </si>
  <si>
    <t>IR - Centrum Bonaparte - opravy, projekty</t>
  </si>
  <si>
    <t>IR - Nemovitosti - znalecké posudky, geometrické plány, poplatky, daň</t>
  </si>
  <si>
    <t>IR - Vypracvání žádostí o dotaci včetně zajištění dokladů</t>
  </si>
  <si>
    <t>IR - Projektová dokumentace čp. 64, 65 - elektro</t>
  </si>
  <si>
    <t>V 41</t>
  </si>
  <si>
    <t>IR - Rekonstrukce ulice Slovanská</t>
  </si>
  <si>
    <t>IR - Parkování ulice Tyršova souv. s přístavbou ZŠ Tyršova</t>
  </si>
  <si>
    <t>IR - Spoluúčast přístavba ZŠ Tyršova</t>
  </si>
  <si>
    <t>IR - Stadion</t>
  </si>
  <si>
    <t>IR - Projektová dokumentace rekonstrukce stadion</t>
  </si>
  <si>
    <t>BTH - Dům s pečovatelskou službou</t>
  </si>
  <si>
    <t>IR - Plánovací smlouva Karkoška</t>
  </si>
  <si>
    <t>IR - VO ulice Bezručova</t>
  </si>
  <si>
    <t>IR - Výkupy pozemků</t>
  </si>
  <si>
    <t>V 41 - Oddělení Investic a rozvoje</t>
  </si>
  <si>
    <t>SM - Služby peněžních ústavů - pojištění</t>
  </si>
  <si>
    <t>V 42</t>
  </si>
  <si>
    <t>V 42 - Oddělení správy majetku</t>
  </si>
  <si>
    <t>SV - Klub důchodců - knihy, tisk</t>
  </si>
  <si>
    <t>SV - Klub důchodců - studená voda</t>
  </si>
  <si>
    <t>SV - Klub důchodců - služby ostatní</t>
  </si>
  <si>
    <t>SV - Pěstounská péče - platy zaměstnanců v prac.poměru</t>
  </si>
  <si>
    <t>SV - Pěstounská péče - sociální pojištění</t>
  </si>
  <si>
    <t>SV - Pěstounská péče - zdravotní pojištění</t>
  </si>
  <si>
    <t>SV - Pěstounská péče - zákonné úrazové pojištění</t>
  </si>
  <si>
    <t>SV - Pěstounská péče - knihy, časopisy, tisk</t>
  </si>
  <si>
    <t>SV - Pěstounská péče - PHM a maziva</t>
  </si>
  <si>
    <t>SV - Pěstounská péče - služby ostatní</t>
  </si>
  <si>
    <t>SV - Pěstounská péče - cestovné</t>
  </si>
  <si>
    <t>SV - Komunitní plán města - ostatní osobní výdaje</t>
  </si>
  <si>
    <t>SV - Komunitní plán města - služby ostatní</t>
  </si>
  <si>
    <t>SV - Komunitní plán města - pohoštění</t>
  </si>
  <si>
    <t>SV - Komunitní plán města - věcné dary</t>
  </si>
  <si>
    <t>SV - Oblastní charita</t>
  </si>
  <si>
    <t>SV - Rodinná pohoda</t>
  </si>
  <si>
    <t>SV - Humanitární účely</t>
  </si>
  <si>
    <t>SV - Ostatní činnost místní správy</t>
  </si>
  <si>
    <t>V 50</t>
  </si>
  <si>
    <t>V 50 - Odbor sociálních věcí</t>
  </si>
  <si>
    <t>VV - Sbor pro občanské záležitosti - věcné dary</t>
  </si>
  <si>
    <t>VV - Obřadní síň - ostatní osobní výdaje</t>
  </si>
  <si>
    <t>V 61</t>
  </si>
  <si>
    <t>V 61 - Oddělení vnitřní věci</t>
  </si>
  <si>
    <t>DSA - BESIP - nákup ostatních služeb</t>
  </si>
  <si>
    <t>V 63</t>
  </si>
  <si>
    <t>V 63 - Oddělení DSH</t>
  </si>
  <si>
    <t>V 71</t>
  </si>
  <si>
    <t>V 71 - Vnější vztahy</t>
  </si>
  <si>
    <t>MAP - Platy zaměst. v prac. poměru</t>
  </si>
  <si>
    <t>MAP - Sociální pojištění</t>
  </si>
  <si>
    <t>MAP - Zdravotní pojištění</t>
  </si>
  <si>
    <t>MAP - Služby ostatní</t>
  </si>
  <si>
    <t>MAP - Cestovné</t>
  </si>
  <si>
    <t>V 72</t>
  </si>
  <si>
    <t>V 72 - MAP</t>
  </si>
  <si>
    <t>V 81</t>
  </si>
  <si>
    <t>V 81 - MěÚ</t>
  </si>
  <si>
    <t>ZO - Odměny členů zastupitelstev obcí a krajů</t>
  </si>
  <si>
    <t>ZO - Pov.soc.pojistné,přísp.na st.polit.zam.</t>
  </si>
  <si>
    <t>ZO - Pov.zdravot.pojistné</t>
  </si>
  <si>
    <t>ZO - Služby školení a vzdělávání</t>
  </si>
  <si>
    <t>ZO - Cestovné (tuz. i zahr.)</t>
  </si>
  <si>
    <t>ZO - Příspěvek na ošacení</t>
  </si>
  <si>
    <t>ZO - Sociální fond - čerpání</t>
  </si>
  <si>
    <t>V 82</t>
  </si>
  <si>
    <t>V 82 - Zastupitelé</t>
  </si>
  <si>
    <t>V 90</t>
  </si>
  <si>
    <t>V 90 - Městská policie</t>
  </si>
  <si>
    <t>KT - Stroje, přístroje a zařízení - kontejneryna protipovodňové zábr.</t>
  </si>
  <si>
    <t xml:space="preserve">SÚ - Dotace MPZ - nákup ostatních služeb </t>
  </si>
  <si>
    <t>ŽP - Dotace Odborný lesní hospodář - nákup ostatních služeb</t>
  </si>
  <si>
    <t>ŽP - Dotace Výsadba zpevňujících  dřevin - nákup ostatních služeb</t>
  </si>
  <si>
    <t>FO - ÚNP TSMS - nutná  péče o nově vysázené stromy</t>
  </si>
  <si>
    <t>FO - ÚNP TSMS - zeleň autobusové nádraží</t>
  </si>
  <si>
    <t>FO - ÚNP TSMS - havárie - oprava technologie koupaliště</t>
  </si>
  <si>
    <t>FO - ÚNP TSMS - ruční nářadí a vybavení</t>
  </si>
  <si>
    <t>FO - ÚNP TSMS - oprava ZTI šaten</t>
  </si>
  <si>
    <t>FO - ÚIP TSMS - úvěr - nosič nářadí</t>
  </si>
  <si>
    <t>FO - ÚIP TSMS - mobiliář dětské hřiště - koupaliště</t>
  </si>
  <si>
    <t>FO - ÚIP TSMS - spoluúčast dotace BRK</t>
  </si>
  <si>
    <t>FO - ÚIP TSMS - zahradní traktor a vozík</t>
  </si>
  <si>
    <t>FO - ÚNP TSMS - dešťové kanalizační vpusti</t>
  </si>
  <si>
    <t>FO - ÚNP ZS - A - 150 DS</t>
  </si>
  <si>
    <t>FO - ÚNP ZS - A - Vzpomínkové akce</t>
  </si>
  <si>
    <t>FO - ÚNP ZS - A - Concentus Moraviae</t>
  </si>
  <si>
    <t>FO - ÚNP ZS - A - Dny Slavkova</t>
  </si>
  <si>
    <t>FO - ÚN ZS - A - SCB provoz</t>
  </si>
  <si>
    <t>FO - ÚND JMK ZS-A - Pořízení techniky k předprodeji vstupenek</t>
  </si>
  <si>
    <t>FO - ÚND JMK ZS-A - Právo útrpné</t>
  </si>
  <si>
    <t>FO - ÚND  ZS-A - Poznej hravě historii</t>
  </si>
  <si>
    <t>FO - ÚND JMK ZS-A - Tajemství ztracené koruny</t>
  </si>
  <si>
    <t>FO - ÚNP  ZS - A - předzámčí - provoz</t>
  </si>
  <si>
    <t>FO - ÚNP  ZS - A -  informační centrum</t>
  </si>
  <si>
    <t>FO - ÚNP  ZS - A -  předzámčí - nájem expozice</t>
  </si>
  <si>
    <t>FO - ÚNP  ZS-A - oprava EPS</t>
  </si>
  <si>
    <t>FO - ÚID ZS-A - SW a bezpečnostní systém</t>
  </si>
  <si>
    <t>FO - ÚIP  ZS-A - mobilní promítací plátno</t>
  </si>
  <si>
    <t>FO - ÚIP  ZS-A - oprava EPS</t>
  </si>
  <si>
    <t>FO - MŠ Zvídálek - dotace PO VVV</t>
  </si>
  <si>
    <t>FO - ZŠ Tyršova - dotace PO VVV</t>
  </si>
  <si>
    <t>FO - ZŠ Komenského - dotace PO VVV</t>
  </si>
  <si>
    <t>FO - Úroky z úvěru - VaK - budova</t>
  </si>
  <si>
    <t xml:space="preserve">FO - JSDH - dotace </t>
  </si>
  <si>
    <t>IR - Opravy silnic</t>
  </si>
  <si>
    <t>IR - Obnova cihelných zídek a mobiliář - DHDM</t>
  </si>
  <si>
    <t>IR - Obnova cihelných zídek a mobiliář - nákup mat. jinde nezařazený</t>
  </si>
  <si>
    <t xml:space="preserve">IR - Opravy a udržování chodníků </t>
  </si>
  <si>
    <t>IR - Nespecifikované rezervy</t>
  </si>
  <si>
    <t>IR - Dotace  Oprava Velkého rybníka</t>
  </si>
  <si>
    <t>IR - Spoluúčast Přístavba ZŠ Tyršova DHDM</t>
  </si>
  <si>
    <t>IR - Spoluúčast Oprava břehu Velkého rybníka</t>
  </si>
  <si>
    <t>IR - Spoluúčast Přístavba ZŠ Tyršova - nákup mat. jinde nezařazený</t>
  </si>
  <si>
    <t>IR - Sochy v areálu zámku - nákup ostatních služeb</t>
  </si>
  <si>
    <t>IR - Stadion - nákup ostatních služeb</t>
  </si>
  <si>
    <t>IR - Územní studie S1a,b - nákup ostatních služeb</t>
  </si>
  <si>
    <t>IR - Vypracovcání žádostí o dotaci - ostatní osobní výdaje</t>
  </si>
  <si>
    <t>IR - Vypracovcání žádostí o dotac - pov. poj. na sociál. zabezp...</t>
  </si>
  <si>
    <t>IR - Vypracovcání žádostí o dotac - pov. poj. na zdrav. zabezp...</t>
  </si>
  <si>
    <t>IR - Opravy a udržování</t>
  </si>
  <si>
    <t>IR - Rekonstrukce elektroinstalace čp. 65 - opravy a udržování</t>
  </si>
  <si>
    <t>IR - Plánovací smlouva- p. Šťastný Zlatá Hora II</t>
  </si>
  <si>
    <t>IR - Oprava velkého rybníka  - spoluúčast</t>
  </si>
  <si>
    <t>IR - Dotace Přístavba ZŠ Tyršova</t>
  </si>
  <si>
    <t>IR - Přístavba ZŠ Tyršova - spoluúčast - stroje, přístroje a zařízení</t>
  </si>
  <si>
    <t>IR - Obnova cihelných zídek na náměstí -stroje, přístroje a zařízení</t>
  </si>
  <si>
    <t>IR - Zámecká zeď, zámecké valy</t>
  </si>
  <si>
    <t>IR - ÚID JMK stadion</t>
  </si>
  <si>
    <t>IR - DPS - venkovní pergola</t>
  </si>
  <si>
    <t>SV - Pěstounská péče - služby školení a vzdělávání</t>
  </si>
  <si>
    <t>SV - Rodinná pohoda - nákup ostatních služeb</t>
  </si>
  <si>
    <t>SV - SPOD - vratky veřej. rozp. ústř. úrov. transf. posk. v min.obd.</t>
  </si>
  <si>
    <t>SV - Soc. práce - vratky veřej. rozp. ústř. úrov. transf. posk. v min.obd.</t>
  </si>
  <si>
    <t>VV - Volby do PS ČR - ostatní osobní výdaje</t>
  </si>
  <si>
    <t>VV - Volby do PS ČR - nákup materiálu jinde nezařazený</t>
  </si>
  <si>
    <t>VV - Volby do PS ČR - pohonné hmoty a maziva</t>
  </si>
  <si>
    <t>VV - Volby do PS ČR - poštovní služby</t>
  </si>
  <si>
    <t>VV - Volby do PS ČR - služby školení a vzdělávání</t>
  </si>
  <si>
    <t>VV - Volby do PS ČR - nákup ostatních služeb</t>
  </si>
  <si>
    <t>VV - Volby do PS ČR - cestovné (tuzemské i zahraniční)</t>
  </si>
  <si>
    <t>VV - Volby do PS ČR - pohoštění</t>
  </si>
  <si>
    <t>VV - Příprava voleb prezidenta ČR - nákup mat. jinde nezařaz.</t>
  </si>
  <si>
    <t>VV - Volby - vratky veřej. rozp. ústř. úrov. transf. poskyt. v min. obd.</t>
  </si>
  <si>
    <t>OVV - Individuální dotace  - MŠ Karolínka</t>
  </si>
  <si>
    <t>OVV - Kronika města - ostatní osobní výdaje</t>
  </si>
  <si>
    <t>OVV - Předfinancování projektů - ostatní osobní výdaje</t>
  </si>
  <si>
    <t>OVV - Předfinancování projektů</t>
  </si>
  <si>
    <t>OVV - Slavkovský zpravodaj - nákup materiálu j.n.</t>
  </si>
  <si>
    <t>OVV - Městský ples - materiál</t>
  </si>
  <si>
    <t>OVV - Městský ples - služby ostatní</t>
  </si>
  <si>
    <t>OVV - ÚND JMK  Podpora napol. vzpom. akcí - nákup ostat.služeb</t>
  </si>
  <si>
    <t>OVV - Kultuurní akce města</t>
  </si>
  <si>
    <t>OVV - Městský ples - pohoštění</t>
  </si>
  <si>
    <t>OVV - Městský ples - věcné dary</t>
  </si>
  <si>
    <t>OVV - Městský ples - platby daní</t>
  </si>
  <si>
    <t xml:space="preserve">OVV - Stadion - písek </t>
  </si>
  <si>
    <t>OVV - Stadion - studená voda</t>
  </si>
  <si>
    <t xml:space="preserve">OVV - Individuální dotace </t>
  </si>
  <si>
    <t>OVV - Dotace - Činnost mládeže</t>
  </si>
  <si>
    <t>OVV - Dotace - Zájmová činnost, volný čas</t>
  </si>
  <si>
    <t>OVV - Dar Diecézní charita Brno</t>
  </si>
  <si>
    <t>OVV - Ostatní osobní výdaje</t>
  </si>
  <si>
    <t>OVV - Drobný hmotný dlouhodobý majetek</t>
  </si>
  <si>
    <t>OVV - Propagace - propagační předměty</t>
  </si>
  <si>
    <t>OVV - Propagace - služby ostatní</t>
  </si>
  <si>
    <t>OVV - Propagace - pohoštění</t>
  </si>
  <si>
    <t>OVV - Propagace - věcné dary</t>
  </si>
  <si>
    <t>OVV - Dary obyvatelstvu</t>
  </si>
  <si>
    <t>OVV - Komise pro zahraniční vztahy - ostatní osobní výdaje</t>
  </si>
  <si>
    <t>OVV - ÚND JMK  Dny Slavkova - nákup ostatních služeb</t>
  </si>
  <si>
    <t>OVV - Komise pro zahraniční vztahy - nákup ostatních služeb</t>
  </si>
  <si>
    <t>OVV - Komise pro zahraniční vztahy - cestovné (tuzemské i zahraniční)</t>
  </si>
  <si>
    <t>OVV - Komise pro zahraniční vztahy - pohoštění</t>
  </si>
  <si>
    <t>OVV - Komise pro zahraniční vztahy - věcné dary</t>
  </si>
  <si>
    <t>OVV - Komise pro zahraniční vztahy</t>
  </si>
  <si>
    <t>OVV - Nespecifikované rezervy</t>
  </si>
  <si>
    <t>MAP - Platy zaměst. v prac. poměru - spoluúčast</t>
  </si>
  <si>
    <t>MAP - Ostatní osobní výdaje - spoluúčast</t>
  </si>
  <si>
    <t>MAP - Sociální pojištění - spoluúčast</t>
  </si>
  <si>
    <t>MAP - Zdravotní pojištění - spoluúčast</t>
  </si>
  <si>
    <t>MAP - Povinné pojistné na úrazové pojištění - spoluúčast</t>
  </si>
  <si>
    <t>MAP - Nákup materiálu jinde nezařazený</t>
  </si>
  <si>
    <t>MAP - Nákup materiálu jinde nezařazený - spoluúčast</t>
  </si>
  <si>
    <t>MAP - Služby školení a vzdělávání - spoluúčast</t>
  </si>
  <si>
    <t>MAP - Služby školení a vzdělávání</t>
  </si>
  <si>
    <t>MAP - Zpracování dat a služby souvis. s inf. a kom. tech. - spoluúčast</t>
  </si>
  <si>
    <t>MAP - Zpracování dat a služby souvis. s inf. a kom. tech</t>
  </si>
  <si>
    <t>MAP - Služby ostatní - spoluúčast</t>
  </si>
  <si>
    <t>MAP - Cestovné - spoluúčast</t>
  </si>
  <si>
    <t>MAP - Pohoštění</t>
  </si>
  <si>
    <t>MAP - Pohoštění - spoluúčast</t>
  </si>
  <si>
    <t>MAP - Náhrady mezd v době nemoci</t>
  </si>
  <si>
    <t>MAP - Náhrady mezd v době nemoci - spoluúčast</t>
  </si>
  <si>
    <t>MěÚ - Platy zaměstnanců v prac. poměru</t>
  </si>
  <si>
    <t>MěÚ - Povinné pojistné na úrazové pojištění</t>
  </si>
  <si>
    <t>MěÚ - Pov.zdravot.pojistné</t>
  </si>
  <si>
    <t>MěÚ - Pov.soc.pojistné,přísp.na st.polit.zam.</t>
  </si>
  <si>
    <t>MěÚ - Knihy, učeb.pom. a tisk</t>
  </si>
  <si>
    <t>MěÚ - DDHM - ICT</t>
  </si>
  <si>
    <t>MěÚ - DDHM - ostatní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</si>
  <si>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</si>
  <si>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</si>
  <si>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</si>
  <si>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</si>
  <si>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</si>
  <si>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Studená voda</t>
  </si>
  <si>
    <t>MěÚ - Elektrická energie</t>
  </si>
  <si>
    <t>MěÚ - Pohonné hmoty a maziva</t>
  </si>
  <si>
    <t>MěÚ - Poštovní služby</t>
  </si>
  <si>
    <t>MěÚ - Služby telekomunikací</t>
  </si>
  <si>
    <t>MěÚ - Služby peněžních ústavů</t>
  </si>
  <si>
    <t>MěÚ - Služby peněžních ústavů - pojištění auta</t>
  </si>
  <si>
    <t>MěÚ - Poradenské a právní služby</t>
  </si>
  <si>
    <t>MěÚ - Školení</t>
  </si>
  <si>
    <t>MěÚ - školení SW</t>
  </si>
  <si>
    <t>MěÚ - Zpracování dat a služby ICT</t>
  </si>
  <si>
    <t>MěÚ - Technologické centrum - udržitelnost</t>
  </si>
  <si>
    <t>MěÚ - Efektivní elektronický úřad</t>
  </si>
  <si>
    <t>MěÚ - Služby ostatní - stravování</t>
  </si>
  <si>
    <t>MěÚ - Služby ostatní - lékařské prohlídky, audit, ......</t>
  </si>
  <si>
    <t>MěÚ -  Nákup ostatních služeb</t>
  </si>
  <si>
    <t>MěÚ - Služby ostatní - auta</t>
  </si>
  <si>
    <t>MěÚ - Opravy a údržba - majetek</t>
  </si>
  <si>
    <t>MěÚ - Opavy a údržba - ICT</t>
  </si>
  <si>
    <t>MěÚ - Opravy a údržba - auta</t>
  </si>
  <si>
    <t>MěÚ - Cestovné (tuz. i zahr.)</t>
  </si>
  <si>
    <t>MěÚ - Pohoštění</t>
  </si>
  <si>
    <t>MěÚ - Věcné dary</t>
  </si>
  <si>
    <t>MěÚ - Platby daní a poplatků SR</t>
  </si>
  <si>
    <t>MěÚ - Sociální fond - čerpání</t>
  </si>
  <si>
    <t>MěÚ - Soc. prac. - platy zaměstnanců v pracovním poměru</t>
  </si>
  <si>
    <t>MěÚ - SPOD - platy zaměstnanců v pracovním poměru</t>
  </si>
  <si>
    <t>MěÚ - SPOD - ostatní osobní výdaje</t>
  </si>
  <si>
    <t>MěÚ - Otevřené a transparentní město  - ostatní osobní výdaje</t>
  </si>
  <si>
    <t>MěÚ - Otevřené a transparentní město - ostatní osobní výdaje - spol.</t>
  </si>
  <si>
    <t>MěÚ - SPOD - pov. poj. na sociál. zabezp. a přísp. na stát. poj. zaměst.</t>
  </si>
  <si>
    <t>MěÚ - Sociál. prac. - pov. poj. na sociál. zabezp. a přísp. na stát. poj. zam.</t>
  </si>
  <si>
    <t>MěÚ - SPOD - povinné pojistné na veřejné zdravotní pojištění</t>
  </si>
  <si>
    <t>MěÚ - Soc. prac. - pPovinné pojistné na veřejné zdravotní pojištění</t>
  </si>
  <si>
    <t>MěÚ - SPOD - povinné pojistné na úrazové pojištění</t>
  </si>
  <si>
    <t>MěÚ - Soc. prac. - povinné pojistné na úrazové pojištění</t>
  </si>
  <si>
    <t>MěÚ - SPOD - drobný hmotný dlouhodobý majetek</t>
  </si>
  <si>
    <t>MěÚ - SPOD - knihy, učební pomůcky a tisk</t>
  </si>
  <si>
    <t>MěÚ - Soc. prac. - drobný hmotný dlouhodobý majetek</t>
  </si>
  <si>
    <t>MěÚ - SPOD - nákup materiálu jinde nezařazený</t>
  </si>
  <si>
    <t>MěÚ - SPOD - studená voda</t>
  </si>
  <si>
    <t>MěÚ - SPOD - plyn</t>
  </si>
  <si>
    <t>MěÚ - SPOD - elektrická energie</t>
  </si>
  <si>
    <t>MěÚ - SPOD - pohonné hmoty a maziva</t>
  </si>
  <si>
    <t>MěÚ -  SPOD - služby telekomunikací a radiokomunikací</t>
  </si>
  <si>
    <t>MěÚ - SPOD - služby školení a vzdělávání</t>
  </si>
  <si>
    <t>MěÚ - Dotace  Otevřené transparentní město - nákup ostatních služeb</t>
  </si>
  <si>
    <t>MěÚ - SPOD - opravy a udržování</t>
  </si>
  <si>
    <t>MěÚ - SPOD - Cestovné (tuzemské i zahraniční)</t>
  </si>
  <si>
    <t>MěÚ - Soc. prac. - cestovné (tuzemské i zahraniční)</t>
  </si>
  <si>
    <t>MěÚ - Služby ostaní - úklid, odpady ....</t>
  </si>
  <si>
    <t>MěÚ - Služby ostatní - ICT</t>
  </si>
  <si>
    <t>MěÚ - SPOD - nákup ostatních služeb</t>
  </si>
  <si>
    <t>MěÚ - Škoda Yetti</t>
  </si>
  <si>
    <t xml:space="preserve">MěÚ - Pokladní přepážka </t>
  </si>
  <si>
    <t>MěÚ - Interaktivní tabule, server</t>
  </si>
  <si>
    <t>ZO - Náhrady mezd v době nemoci</t>
  </si>
  <si>
    <t>MěP - Platy zaměstnanců v prac.poměru</t>
  </si>
  <si>
    <t>MěP - Pov.soc.pojistné,přísp.na st.polit.zam.</t>
  </si>
  <si>
    <t>MěP - Pov.zdravot.pojistné</t>
  </si>
  <si>
    <t>MěP - Povinné pojistné na úrazové pojištění</t>
  </si>
  <si>
    <t>MěP - Prádlo, oděv a obuv</t>
  </si>
  <si>
    <t>MěP - Knihy, učeb.pom. a tisk</t>
  </si>
  <si>
    <t>MěP - Nákup materiálu j.n.</t>
  </si>
  <si>
    <t>MěP - Úroky vlastní</t>
  </si>
  <si>
    <t>MěP - Studená voda</t>
  </si>
  <si>
    <t>MěP - Elektrická energie</t>
  </si>
  <si>
    <t>MěP - Pohonné hmoty a maziva</t>
  </si>
  <si>
    <t>MěP - Poštovní služby</t>
  </si>
  <si>
    <t>MěP - Služby telekomunikací</t>
  </si>
  <si>
    <t>MěP - Služby peněžních ústavů</t>
  </si>
  <si>
    <t>MěP - Služby školení a vzdělávání</t>
  </si>
  <si>
    <t>MěP - Služby ostatní - stravování</t>
  </si>
  <si>
    <t>MěP - Opravy a udržování</t>
  </si>
  <si>
    <t>MěP - Cestovné (tuz. i zahr.)</t>
  </si>
  <si>
    <t>MěP - Úhrady sankcí jiným rozpočtům</t>
  </si>
  <si>
    <t>MěP - Sociální fond - čerpání</t>
  </si>
  <si>
    <t>MěP - Asistent - platy zaměstnanců v pracovním poměru</t>
  </si>
  <si>
    <t>MěP - Asistent - povinné pojistné na veřejné zdravotní pojištění</t>
  </si>
  <si>
    <t>MěP - Asistent - pov. poj.na soc. zabezp. a přísp. na stát. politiku zaměst.</t>
  </si>
  <si>
    <t>MěP - Asistent - platy zaměstnanců v pracovním poměru - spol.</t>
  </si>
  <si>
    <t>MěP - Asistent - pov. pojistné na sociál. zabezp…- spoluúčast</t>
  </si>
  <si>
    <t>MěP - Asistent - povinné pojistné na veřejné zdravotní pojištění - spol.</t>
  </si>
  <si>
    <t>MěP - Asistent - ochranné pomůcky</t>
  </si>
  <si>
    <t>RS 2017</t>
  </si>
  <si>
    <t>RUV 2017 (1-12)</t>
  </si>
  <si>
    <t>RU 2017 (1-12)</t>
  </si>
  <si>
    <t>Úč 2017 (1-12)</t>
  </si>
  <si>
    <t>Úč 2017 (1-12)-RU 2017 (1-12)</t>
  </si>
  <si>
    <t>Úč 2017 (1-12)/RU 2017 (1-12)</t>
  </si>
  <si>
    <t>FO - ZŠ Komenského - ostatní přijaté vratky transferů</t>
  </si>
  <si>
    <t>FO - ÚNP - ZŠ Komenského - IT</t>
  </si>
  <si>
    <t>FO - ÚNP - ZŠ Komenského - Glitter Stars</t>
  </si>
  <si>
    <t>FO - Dotace MŠ Zvídálek - OP VVV</t>
  </si>
  <si>
    <t>FO - Vratka příspěvku - soudní spor</t>
  </si>
  <si>
    <t>FO - Vratka příspěvku ze soudního sporu</t>
  </si>
  <si>
    <t>FO - ÚNP - ZS - A - 150 DS</t>
  </si>
  <si>
    <t>FO - ÚNP - ZS - A - Vzpomínkové akce</t>
  </si>
  <si>
    <t>FO - ÚNP -ZS - A - Concentus Moraviae</t>
  </si>
  <si>
    <t>FO - ÚND ZS-A - Pořízení techniky k předprodeji vstupenek</t>
  </si>
  <si>
    <t>FO - ÚND ZS-A - Právo útrpné</t>
  </si>
  <si>
    <t>FO - ÚND ZS-A -Tajemství ztracené koruny</t>
  </si>
  <si>
    <t>FO - ÚND ZS-A - Poznej hravě historii</t>
  </si>
  <si>
    <t>FO - ÚIP ZS-A - oprava EPS</t>
  </si>
  <si>
    <t>FO - ÚIP ZS-A - promítací plátno</t>
  </si>
  <si>
    <t>FO - ÚNP - ZS - A - SCB - provoz</t>
  </si>
  <si>
    <t>FO - ÚNP - ZS - A - Dny Slavkova</t>
  </si>
  <si>
    <t>FO - ÚNP - ZS - A - předzámčí - provoz</t>
  </si>
  <si>
    <t>FO - ÚNP - ZS - A -  informační centrum</t>
  </si>
  <si>
    <t>FO - ÚNP TSMS - nutná péče o nově vysázené a původní stromy</t>
  </si>
  <si>
    <t>FO - ÚNP TSMS -  dešťové kanalizační vpusti</t>
  </si>
  <si>
    <t>FO - ÚNP TSMS - havárie - oprava technologie na koupališti</t>
  </si>
  <si>
    <t>Město Slavkov u Brna
Rok 2017, Koruny, Běžná rozp. skladba, Bez konsolidačních položek</t>
  </si>
  <si>
    <t>Splátky bankovních půjček</t>
  </si>
  <si>
    <t>F 8115 - Změna stavu krátkodobých prostř. na bank. účtech kromě účtů st.fin. aktiv - kap.OSFA</t>
  </si>
  <si>
    <t>FO - Předplacené nájemné - E-COM</t>
  </si>
  <si>
    <t>RUV 2017           (1-12)</t>
  </si>
  <si>
    <t>Fond  bydlení celkem</t>
  </si>
  <si>
    <t>Zůstatek                     k 31.12.2017</t>
  </si>
  <si>
    <t>Počáteční stav       k 1.1.2017</t>
  </si>
  <si>
    <t xml:space="preserve">Stav k 31. 12. 2016 </t>
  </si>
  <si>
    <t>Stav k 31. 12. 2017</t>
  </si>
  <si>
    <t>2017/2016</t>
  </si>
  <si>
    <t>Přehled vybraných položek majetku a závazků (Netto) k 31.12.2017 (Kč)</t>
  </si>
  <si>
    <t>Úvěry 2017 (Kč)</t>
  </si>
  <si>
    <t>Jistina původní</t>
  </si>
  <si>
    <t>Termín splacení</t>
  </si>
  <si>
    <t>Roční splátka</t>
  </si>
  <si>
    <t xml:space="preserve">Přijaté úvěry města Slavkov u Brna </t>
  </si>
  <si>
    <t>Zůstatek           k 1.1.2017</t>
  </si>
  <si>
    <t>Zůstatek                k 31.12.2017</t>
  </si>
  <si>
    <t>Přijaté dotace  2017 ze SR, SF, RR a EU</t>
  </si>
  <si>
    <t>MPSV ČR - Pěstounská péče</t>
  </si>
  <si>
    <t>MPSV ČR - SPOD</t>
  </si>
  <si>
    <t>ÚP - Asistent městské policie</t>
  </si>
  <si>
    <t xml:space="preserve">MPSV ČR - Sociální pracovníci </t>
  </si>
  <si>
    <t>MMR ČR - Elektronické a moderní služby</t>
  </si>
  <si>
    <t>MZe ČR -  Výsadba zpevňujících dřevin</t>
  </si>
  <si>
    <t>MZe ČR - Oprava Velkého rybníka</t>
  </si>
  <si>
    <t>MŠMT ČR - MAP</t>
  </si>
  <si>
    <t>MŠMT ČR - OP VVV ZŠ Komenského</t>
  </si>
  <si>
    <t>MŠMT ČR - OP VVV ZŠ Tyršova</t>
  </si>
  <si>
    <t>MŠMT ČR - OP VVV MŠ Zvídálek</t>
  </si>
  <si>
    <t>MZe ČR - Oprava Velkého rybníka - investice</t>
  </si>
  <si>
    <t>MŠMT ČR - Přístavba ZŠ Tyršova - investice</t>
  </si>
  <si>
    <t>Dotace od JMK  2017 (Kč)</t>
  </si>
  <si>
    <t>ÚND JMK - Podpora napoleonských vzpomínkových akcí</t>
  </si>
  <si>
    <t>ÚND JMK ZS-A -  Tajemství ztracené koruny</t>
  </si>
  <si>
    <t>ÚND JMK -  Dny Slavkova</t>
  </si>
  <si>
    <t>Neinvestiční dotace - položka 4122</t>
  </si>
  <si>
    <t>Neinvestiční dotace celkem</t>
  </si>
  <si>
    <t>Investiční  dotace - položka 4222</t>
  </si>
  <si>
    <t>Investiční dotace celkem</t>
  </si>
  <si>
    <t>Celkem dotace od JMK</t>
  </si>
  <si>
    <t>Přehled příjemců dotací poskytnutých z rozpočtu města Slavkov u Brna v roce 2017 (Kč)</t>
  </si>
  <si>
    <t>Závody fechtlů, vzdělávací akce MK Austerlitz</t>
  </si>
  <si>
    <t>Rybářský kroužek, rekonstrukce klubovny</t>
  </si>
  <si>
    <t>Základní organizační Českého zahrádkářského svazu</t>
  </si>
  <si>
    <t>Myslivecký spolek Slavkov u Brna</t>
  </si>
  <si>
    <t>VI. Slavkovská výstava drobného zvířectva</t>
  </si>
  <si>
    <t>TC Austerlitz</t>
  </si>
  <si>
    <t>Slavkovský devítiboj,Austerlitzman,Lampionový průvod</t>
  </si>
  <si>
    <t>Pavel Boudný</t>
  </si>
  <si>
    <t>Mgr. Marie Kostíková - kolektiv žen</t>
  </si>
  <si>
    <t>Fides Brno</t>
  </si>
  <si>
    <t>Svaz diabetiků  ČR, územní organizace Slavkov u Brna</t>
  </si>
  <si>
    <t>Den pro zdraví, pohybové aktivity, rekondiční pobyt v Luhačovicích</t>
  </si>
  <si>
    <t>SK Slavkov u Brna</t>
  </si>
  <si>
    <t>TJ Sokol</t>
  </si>
  <si>
    <t>MTZ Slavkov u Brna</t>
  </si>
  <si>
    <t>Monika Urbanová</t>
  </si>
  <si>
    <t>Atletika Slavkov u Brna</t>
  </si>
  <si>
    <t>Glitter Stars</t>
  </si>
  <si>
    <t>Moravská hasičská jednota</t>
  </si>
  <si>
    <t>Divadelní spolek</t>
  </si>
  <si>
    <t>Adam Blahák</t>
  </si>
  <si>
    <t>Svatourbanské hody 2017</t>
  </si>
  <si>
    <t>Bachův varhanní podzim</t>
  </si>
  <si>
    <t>GP Austerlitz 2017 - turnaj v pétangue</t>
  </si>
  <si>
    <t>BM typo, s. r. o.</t>
  </si>
  <si>
    <t>Křesťanská mateřská škola Karolínka</t>
  </si>
  <si>
    <t>Dotace                      práce s mládeží</t>
  </si>
  <si>
    <t xml:space="preserve"> Dotace                                      veřejnoprospěšné č.</t>
  </si>
  <si>
    <t xml:space="preserve">Celkem </t>
  </si>
  <si>
    <t>Celkem HV</t>
  </si>
  <si>
    <t>Komentář: schválení účetní závěrky, hospodářského výsledku, příděl do fondů dne 3.4.2018, radou města na 123. schůzi</t>
  </si>
  <si>
    <t>Fond odměn</t>
  </si>
  <si>
    <t>Fond FKSP</t>
  </si>
  <si>
    <t>Fond rezervní</t>
  </si>
  <si>
    <t>Fond investiční</t>
  </si>
  <si>
    <t>Běžný účet</t>
  </si>
  <si>
    <t>Účet FKSP</t>
  </si>
  <si>
    <t>Bankovní účty celkem</t>
  </si>
  <si>
    <t>Zůstatek fondů k 31.12.2017</t>
  </si>
  <si>
    <t>Zůstatek bankovních účtů k 31.12.2017</t>
  </si>
  <si>
    <t xml:space="preserve">Základní umělecká škola </t>
  </si>
  <si>
    <t>Převod celkem</t>
  </si>
  <si>
    <t>Převod  celkem</t>
  </si>
  <si>
    <t>Účet hlavní činnosti</t>
  </si>
  <si>
    <t>MěP - Dotace od ÚP - asistent MěP</t>
  </si>
  <si>
    <t>ŽP - Svoz nebezpečného odpadu</t>
  </si>
  <si>
    <t>ŽP - Údržba, sečení v remízcích a větrolamech vysázených v min. letech</t>
  </si>
  <si>
    <t>MěÚ - Dotace - Otevřené transparentní město</t>
  </si>
  <si>
    <t>MěÚ - Dotace - Elektronické a moderní služby</t>
  </si>
  <si>
    <t>MěÚ - Dotace-  Elektronické a moderní služby</t>
  </si>
  <si>
    <t>ŽP - Dotace -  Výsadba zpevňujících dřevin</t>
  </si>
  <si>
    <t>ŽP - Dotace -  Odborný lesní hospodář</t>
  </si>
  <si>
    <t>IR - Dotace-  Oprava Velkého rybníka</t>
  </si>
  <si>
    <t>OVV - Dotace-  Místní akční plán</t>
  </si>
  <si>
    <t>FO - ZS-A -dotace - Poznej hravě historii</t>
  </si>
  <si>
    <t>SÚ - Dotace - Městská památková zóna</t>
  </si>
  <si>
    <t>FO -ÚND JMK ZS-A  - Pořízení techniky k předprodeji vstupenek</t>
  </si>
  <si>
    <t>OVV - ÚND JMK-  Podpora napoleonských vzpomínkových akcí</t>
  </si>
  <si>
    <t>FO - ÚND JMK ZS-A - Právo útrpné, Tajemství ztracené koruny</t>
  </si>
  <si>
    <t>OVV - ÚND JMK  - Dny Slavkova</t>
  </si>
  <si>
    <t>IR - Ostatní investiční  transfery ze stát. rozp. - Oprava Velkého rybníka</t>
  </si>
  <si>
    <t>FO - Ostatní investiční  transfery ze stát. rozp. ZS-A -  SW a bezpečnostní systém</t>
  </si>
  <si>
    <t>IR - Ostatní investiční  transfery ze stát. rozp. - Přístavba ZŠ Tyršova</t>
  </si>
  <si>
    <t>IR - ÚID JMK - Rekonstrukce stadionu II. etapa</t>
  </si>
  <si>
    <t>MAP - Povinné pojistné na úrazové pojištění</t>
  </si>
  <si>
    <t>MěP - Drobný hm. DM</t>
  </si>
  <si>
    <t>MěP - Nákup ostatních služeb</t>
  </si>
  <si>
    <t>FO - Dotace ZŠ Tyršova - OP VVV</t>
  </si>
  <si>
    <t>FO - Dotace ZŠ Komenského - OP VVV</t>
  </si>
  <si>
    <t>FO - ÚNP - ZS - A -  předzámčí - nájem expozice</t>
  </si>
  <si>
    <t>FO - SC Bonaparte</t>
  </si>
  <si>
    <t>FO - Úvěr VaK - budova</t>
  </si>
  <si>
    <t>MěÚ - Převody FKSP a sociál.fondu obcí a krajů</t>
  </si>
  <si>
    <t>MěP - Převody FKSP a sociál.fondu obcí a krajů</t>
  </si>
  <si>
    <t>MěÚ - Převody vlastním rozpočtovým účtům</t>
  </si>
  <si>
    <t>Celkem účty vedlejší hospodářské činnosti</t>
  </si>
  <si>
    <t>Fond bydlení:</t>
  </si>
  <si>
    <t>*Komentář:  účet 388 - dohadné účty aktivní (krátkodobé pohledávky), 374 - krátkodobé přijaté zálohy na transfery (krátkodobé závazky)-  nevypořádané dotace 2017 ve výši 35 018 750,08 Kč (největší položka "Přístavba ZŠ Tyršova" 25 000 000,00 Kč )</t>
  </si>
  <si>
    <t>MV ČR - Příprava voleb prezidenta ČR</t>
  </si>
  <si>
    <t>MV ČR - Volba do PS Parlamentu ČR</t>
  </si>
  <si>
    <t>Dotace EU - Evropa je vše co potřebujeme</t>
  </si>
  <si>
    <t xml:space="preserve">Dotace od obcí  2017 (Kč) </t>
  </si>
  <si>
    <t>315 0005</t>
  </si>
  <si>
    <t>315 0006</t>
  </si>
  <si>
    <t>Pokuty - správní řízení - radar</t>
  </si>
  <si>
    <t>315 0026</t>
  </si>
  <si>
    <t>*DSH</t>
  </si>
  <si>
    <t>Pokuty - úsekové měření</t>
  </si>
  <si>
    <t>*Komentář:</t>
  </si>
  <si>
    <t xml:space="preserve">  DSH - pokuty - úsekové měření -  nezaplacené spadají do správního řízení a tyto předpisy pohledávek se ruší</t>
  </si>
  <si>
    <t>Pokuty - dopravní agenda</t>
  </si>
  <si>
    <t>Pokuty - ostatní</t>
  </si>
  <si>
    <t>Pokuty - vyřazení auta</t>
  </si>
  <si>
    <t>Č.účtu</t>
  </si>
  <si>
    <t>Zůstatek k</t>
  </si>
  <si>
    <t>Přírůstek</t>
  </si>
  <si>
    <t>Úbytek</t>
  </si>
  <si>
    <t>Zakoupení traktoru,chod spolku,zakoupení mulč.stroje</t>
  </si>
  <si>
    <t>Činnost dětských oddílů,výměna interiér.dveří,nákup podsad</t>
  </si>
  <si>
    <t>Pronájem tělocvičen,provozní náklady, Mistrovství republiky</t>
  </si>
  <si>
    <t>Celoroční činnost</t>
  </si>
  <si>
    <t>Zlepšení materiálních podmínek pro provozování sport.činnosti</t>
  </si>
  <si>
    <t>Cyklistické potřeby</t>
  </si>
  <si>
    <t>14. babské hody</t>
  </si>
  <si>
    <t>Exhibiční jízdy+  představení "dresíny", reprezentace města</t>
  </si>
  <si>
    <t>Soustředění,zápasy,florbal.vybavení, účast na Prague Game…</t>
  </si>
  <si>
    <t>Celoroční zabezpečení plavecké činnosti</t>
  </si>
  <si>
    <t>Provoz a činnost mládež.družstev, provoz, činnost</t>
  </si>
  <si>
    <t>Nájem tělocvičen</t>
  </si>
  <si>
    <t>Podpora kroužku mladých elektrotechniků a programátorů</t>
  </si>
  <si>
    <t>Závodní plavání</t>
  </si>
  <si>
    <t>Hudební produkce - collegium musicale bonum</t>
  </si>
  <si>
    <t>Soustředění - Uherské Hradiště úhrada za pronájem sportovišť</t>
  </si>
  <si>
    <t>Úhrada pronájmu tělocvičen, startovné, dopravné a nákup dresů</t>
  </si>
  <si>
    <t>Pořízení závodních plavek</t>
  </si>
  <si>
    <t>Účast - biketrialové závody</t>
  </si>
  <si>
    <t>Pronájem tělocvičny, startovné,nákup sport.potřeb, vybavení</t>
  </si>
  <si>
    <t>Činnost Divadelního spolu</t>
  </si>
  <si>
    <t>Koncert ve Slavkově u Brna</t>
  </si>
  <si>
    <t>Kniha Slavkov u Brna v době světových válek</t>
  </si>
  <si>
    <t xml:space="preserve">Provoz </t>
  </si>
  <si>
    <t>Vedlejší hospodářská činnost IV. Q 2017 (Kč)</t>
  </si>
  <si>
    <t>Částka</t>
  </si>
  <si>
    <t>Počáteční stav k 1.1.2017</t>
  </si>
  <si>
    <t>Projektová dokumentace - modernizace kotelny ZH</t>
  </si>
  <si>
    <t>Převod hospodářského výsledku</t>
  </si>
  <si>
    <t>Jistiny úvěrů</t>
  </si>
  <si>
    <t>Zateplení DPS Polní - převod na Fond bydlení</t>
  </si>
  <si>
    <t>Úprava projektové dokumentace - modernizace kotelny ZH</t>
  </si>
  <si>
    <t>Projektová dokumentace - zateplení objektu Polikliniky</t>
  </si>
  <si>
    <t>Administrace veřejné zakázky - modernizace kotelny ZH</t>
  </si>
  <si>
    <t>Administrace veřejné zakázky - zateplení objektu Polikliniky</t>
  </si>
  <si>
    <t>Fakturace I. části - modernizace kotelny ZH</t>
  </si>
  <si>
    <t>Fakturace - modernizace kotelny ZH</t>
  </si>
  <si>
    <t>Připsané úroky</t>
  </si>
  <si>
    <t>Poplatky za položky</t>
  </si>
  <si>
    <t>Zůstatek k 31.12.2017</t>
  </si>
  <si>
    <r>
      <t xml:space="preserve">* v lednu 2018 bude na Fond BTH vráceno DPH ve výši </t>
    </r>
    <r>
      <rPr>
        <b/>
        <i/>
        <sz val="11"/>
        <color theme="1"/>
        <rFont val="Cambria"/>
        <family val="1"/>
        <charset val="238"/>
        <scheme val="major"/>
      </rPr>
      <t>295 697,77 Kč</t>
    </r>
  </si>
  <si>
    <t>Výnosy a náklady VHČ celkem za IV. Q 2017</t>
  </si>
  <si>
    <t>Plnění plánu vedlejší hospodářské činnosti IV. čtvrtletí 2017</t>
  </si>
  <si>
    <t>Nebytové prostory - Špitálská 733</t>
  </si>
  <si>
    <t>Grafické znázornění stavu pohledávek k 31.12.2017</t>
  </si>
  <si>
    <t>Stav účtů VHČ k 31.12.2017</t>
  </si>
  <si>
    <t>241.0010 - běžný účet</t>
  </si>
  <si>
    <t>241.0011 - Komerční banka</t>
  </si>
  <si>
    <t>241.0014 - běžný účet - poliklinika</t>
  </si>
  <si>
    <t>241.0015 - Komerční banka</t>
  </si>
  <si>
    <t>245.0820 - FOND BTH</t>
  </si>
  <si>
    <t>Závazky ke dni 31.12.2017</t>
  </si>
  <si>
    <t>HV + DPPO</t>
  </si>
  <si>
    <t>kauce SC Bonaparte</t>
  </si>
  <si>
    <t>kauce nebyty</t>
  </si>
  <si>
    <t>předplacené nájmy</t>
  </si>
  <si>
    <t>fond oprav - byty Litavská</t>
  </si>
  <si>
    <t>DPH 12/2017</t>
  </si>
  <si>
    <t>mzdy 12/2017</t>
  </si>
  <si>
    <t>výdaje příštích období</t>
  </si>
  <si>
    <t>Závazky k 31.12.2017</t>
  </si>
  <si>
    <t>MK ČR - ZS-A - Poznej hravě historii</t>
  </si>
  <si>
    <t>MK ČR - Městská památková zóna</t>
  </si>
  <si>
    <t>MV ČR - Výdaje JSDH</t>
  </si>
  <si>
    <t>MZe ČR - Odborný lesní hospodář</t>
  </si>
  <si>
    <t>MK ČR - ZS-A - SW pro bezp. systémy - investice</t>
  </si>
  <si>
    <t>MPSV ČR - Otevřené a transparentní město</t>
  </si>
  <si>
    <t>ÚID JMK - Rekonstrukce atlet. stadionu II. etapa</t>
  </si>
  <si>
    <t>ÚND JMK ZS-A  - Pořízení techniky k předpr. vstupenek, inf. a prop. materiály</t>
  </si>
  <si>
    <t>ÚND JMK ZS-A - Právo útrpné na Slavkovsku - nová expozice</t>
  </si>
  <si>
    <t>Indiv. dotace</t>
  </si>
  <si>
    <t>převod z VHČ na zateplení DPS (fondu BTH)</t>
  </si>
  <si>
    <t>dům s pečovatelskou službou (DPS) - zateplení…</t>
  </si>
  <si>
    <t>Tvorba a čerpání peněžních fondů (Kč)</t>
  </si>
  <si>
    <t>Zůstatek na bankovních účtech k 31.12.2017 (Kč)</t>
  </si>
  <si>
    <t>Vývoj stavu pohledávek  města Slavkov u Brna 2017 v HČ (Kč)</t>
  </si>
  <si>
    <t xml:space="preserve"> PO školské - plnění hospodaření 2017 - zkrácená verze (Kč)</t>
  </si>
  <si>
    <t>PO TSMS, PO ZS-A - plnění hospodaření  2017 - (Kč) - zkrácená verze</t>
  </si>
  <si>
    <t>Běžné výdaje celkem za ORJ</t>
  </si>
  <si>
    <t>MěP - ŠkoFIN</t>
  </si>
  <si>
    <t>Splátka měsíční</t>
  </si>
  <si>
    <t>Výstava ovoce a zeleniny, obnova vybavení moštárny</t>
  </si>
  <si>
    <t>Krytí neinvestičních nákladů pro poskytování dietního stravování</t>
  </si>
  <si>
    <t>Finanční toky na fondu BTH k 31.12.2017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</si>
</sst>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"/>
    <numFmt numFmtId="165" formatCode="0.0%"/>
    <numFmt numFmtId="166" formatCode="_-* #,##0.00&quot; Kč&quot;_-;\-* #,##0.00&quot; Kč&quot;_-;_-* \-??&quot; Kč&quot;_-;_-@_-"/>
    <numFmt numFmtId="167" formatCode="\ #,##0.00&quot; Kč &quot;;\-#,##0.00&quot; Kč &quot;;&quot; -&quot;#&quot; Kč &quot;;@\ "/>
    <numFmt numFmtId="168" formatCode="0000"/>
    <numFmt numFmtId="169" formatCode="#,##0.00\ [$Kč-405];[Red]\-#,##0.00\ [$Kč-405]"/>
    <numFmt numFmtId="170" formatCode="#,##0.00_ ;\-#,##0.00\ "/>
    <numFmt numFmtId="171" formatCode="#,##0.00_ ;[Red]\-#,##0.00\ "/>
    <numFmt numFmtId="172" formatCode="#,##0.00\ &quot;Kč&quot;"/>
  </numFmts>
  <fonts count="43" x14ac:knownFonts="1">
    <font>
      <sz val="12"/>
      <name val="Times New Roman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.25"/>
      <name val="Cambria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0"/>
      <name val="Arial CE"/>
      <family val="2"/>
      <charset val="238"/>
    </font>
    <font>
      <sz val="12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mbria"/>
      <family val="1"/>
      <charset val="238"/>
    </font>
    <font>
      <sz val="16"/>
      <name val="Cambria"/>
      <family val="1"/>
      <charset val="238"/>
    </font>
    <font>
      <b/>
      <sz val="10"/>
      <name val="Cambria"/>
      <family val="1"/>
      <charset val="238"/>
    </font>
    <font>
      <b/>
      <sz val="16"/>
      <name val="Cambria"/>
      <family val="1"/>
      <charset val="238"/>
    </font>
    <font>
      <b/>
      <sz val="11.25"/>
      <name val="Cambria"/>
      <family val="1"/>
      <charset val="238"/>
    </font>
    <font>
      <b/>
      <sz val="14"/>
      <color theme="1"/>
      <name val="Cambria"/>
      <family val="1"/>
      <charset val="238"/>
      <scheme val="major"/>
    </font>
    <font>
      <b/>
      <sz val="11"/>
      <color rgb="FF000000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6"/>
      <name val="Cambria"/>
      <family val="1"/>
      <charset val="238"/>
      <scheme val="major"/>
    </font>
    <font>
      <sz val="12"/>
      <name val="Times New Roman"/>
    </font>
    <font>
      <i/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i/>
      <sz val="10"/>
      <name val="Arial"/>
      <family val="2"/>
      <charset val="238"/>
    </font>
    <font>
      <sz val="14"/>
      <color theme="1"/>
      <name val="Cambria"/>
      <family val="1"/>
      <charset val="238"/>
      <scheme val="major"/>
    </font>
    <font>
      <sz val="14"/>
      <name val="Cambria"/>
      <family val="1"/>
      <charset val="238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8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53"/>
      </patternFill>
    </fill>
    <fill>
      <patternFill patternType="solid">
        <fgColor rgb="FFD3D3D3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4.9989318521683403E-2"/>
        <bgColor indexed="64"/>
      </patternFill>
    </fill>
  </fills>
  <borders count="12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32">
    <xf numFmtId="0" fontId="0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9" fontId="9" fillId="0" borderId="0" applyFont="0" applyFill="0" applyBorder="0" applyAlignment="0" applyProtection="0"/>
    <xf numFmtId="0" fontId="21" fillId="0" borderId="0"/>
    <xf numFmtId="166" fontId="21" fillId="0" borderId="0" applyFill="0" applyBorder="0" applyAlignment="0" applyProtection="0"/>
    <xf numFmtId="167" fontId="12" fillId="0" borderId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2" fillId="0" borderId="0"/>
    <xf numFmtId="0" fontId="14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0" borderId="0"/>
    <xf numFmtId="44" fontId="12" fillId="0" borderId="0" applyFont="0" applyFill="0" applyBorder="0" applyAlignment="0" applyProtection="0"/>
  </cellStyleXfs>
  <cellXfs count="885">
    <xf numFmtId="0" fontId="0" fillId="0" borderId="0" xfId="0" applyProtection="1"/>
    <xf numFmtId="0" fontId="6" fillId="0" borderId="0" xfId="10"/>
    <xf numFmtId="0" fontId="21" fillId="0" borderId="0" xfId="17"/>
    <xf numFmtId="166" fontId="21" fillId="0" borderId="0" xfId="17" applyNumberFormat="1"/>
    <xf numFmtId="0" fontId="17" fillId="0" borderId="0" xfId="10" applyFont="1"/>
    <xf numFmtId="0" fontId="6" fillId="0" borderId="0" xfId="10" applyFont="1" applyFill="1"/>
    <xf numFmtId="0" fontId="12" fillId="0" borderId="0" xfId="2"/>
    <xf numFmtId="49" fontId="12" fillId="0" borderId="0" xfId="2" applyNumberFormat="1"/>
    <xf numFmtId="49" fontId="12" fillId="0" borderId="0" xfId="2" applyNumberFormat="1" applyFill="1"/>
    <xf numFmtId="0" fontId="12" fillId="0" borderId="0" xfId="2" applyFill="1"/>
    <xf numFmtId="0" fontId="12" fillId="0" borderId="0" xfId="2" applyFill="1" applyBorder="1"/>
    <xf numFmtId="169" fontId="12" fillId="0" borderId="0" xfId="2" applyNumberFormat="1" applyFill="1" applyBorder="1"/>
    <xf numFmtId="168" fontId="12" fillId="0" borderId="0" xfId="2" applyNumberFormat="1"/>
    <xf numFmtId="169" fontId="12" fillId="0" borderId="0" xfId="2" applyNumberFormat="1" applyFill="1"/>
    <xf numFmtId="0" fontId="24" fillId="0" borderId="0" xfId="2" applyFont="1" applyFill="1" applyAlignment="1">
      <alignment vertical="center" wrapText="1"/>
    </xf>
    <xf numFmtId="0" fontId="12" fillId="0" borderId="0" xfId="2" applyNumberFormat="1" applyFill="1"/>
    <xf numFmtId="169" fontId="24" fillId="0" borderId="0" xfId="2" applyNumberFormat="1" applyFont="1" applyFill="1" applyAlignment="1">
      <alignment vertical="center" wrapText="1"/>
    </xf>
    <xf numFmtId="0" fontId="24" fillId="0" borderId="0" xfId="2" applyFont="1"/>
    <xf numFmtId="0" fontId="24" fillId="0" borderId="0" xfId="2" applyFont="1" applyFill="1"/>
    <xf numFmtId="0" fontId="11" fillId="3" borderId="34" xfId="2" applyFont="1" applyFill="1" applyBorder="1"/>
    <xf numFmtId="10" fontId="11" fillId="3" borderId="34" xfId="2" applyNumberFormat="1" applyFont="1" applyFill="1" applyBorder="1"/>
    <xf numFmtId="0" fontId="11" fillId="3" borderId="39" xfId="2" applyFont="1" applyFill="1" applyBorder="1"/>
    <xf numFmtId="10" fontId="11" fillId="3" borderId="39" xfId="2" applyNumberFormat="1" applyFont="1" applyFill="1" applyBorder="1"/>
    <xf numFmtId="4" fontId="11" fillId="3" borderId="39" xfId="2" applyNumberFormat="1" applyFont="1" applyFill="1" applyBorder="1"/>
    <xf numFmtId="4" fontId="11" fillId="3" borderId="34" xfId="2" applyNumberFormat="1" applyFont="1" applyFill="1" applyBorder="1"/>
    <xf numFmtId="171" fontId="11" fillId="3" borderId="34" xfId="2" applyNumberFormat="1" applyFont="1" applyFill="1" applyBorder="1"/>
    <xf numFmtId="0" fontId="25" fillId="0" borderId="0" xfId="0" applyFont="1" applyProtection="1"/>
    <xf numFmtId="4" fontId="25" fillId="0" borderId="0" xfId="0" applyNumberFormat="1" applyFont="1" applyProtection="1"/>
    <xf numFmtId="0" fontId="4" fillId="0" borderId="0" xfId="10" applyFont="1"/>
    <xf numFmtId="0" fontId="4" fillId="0" borderId="0" xfId="10" applyFont="1" applyBorder="1"/>
    <xf numFmtId="0" fontId="4" fillId="0" borderId="0" xfId="10" applyFont="1" applyAlignment="1">
      <alignment vertical="center"/>
    </xf>
    <xf numFmtId="0" fontId="4" fillId="0" borderId="0" xfId="12" applyFont="1"/>
    <xf numFmtId="43" fontId="4" fillId="0" borderId="0" xfId="12" applyNumberFormat="1" applyFont="1"/>
    <xf numFmtId="0" fontId="25" fillId="0" borderId="0" xfId="2" applyFont="1"/>
    <xf numFmtId="0" fontId="10" fillId="0" borderId="33" xfId="2" applyFont="1" applyFill="1" applyBorder="1"/>
    <xf numFmtId="168" fontId="10" fillId="0" borderId="33" xfId="2" applyNumberFormat="1" applyFont="1" applyFill="1" applyBorder="1"/>
    <xf numFmtId="171" fontId="10" fillId="0" borderId="33" xfId="2" applyNumberFormat="1" applyFont="1" applyFill="1" applyBorder="1"/>
    <xf numFmtId="10" fontId="10" fillId="0" borderId="33" xfId="2" applyNumberFormat="1" applyFont="1" applyFill="1" applyBorder="1"/>
    <xf numFmtId="169" fontId="11" fillId="5" borderId="33" xfId="2" applyNumberFormat="1" applyFont="1" applyFill="1" applyBorder="1" applyAlignment="1">
      <alignment horizontal="center" vertical="center" wrapText="1"/>
    </xf>
    <xf numFmtId="10" fontId="11" fillId="5" borderId="33" xfId="2" applyNumberFormat="1" applyFont="1" applyFill="1" applyBorder="1" applyAlignment="1">
      <alignment horizontal="center" vertical="center" wrapText="1"/>
    </xf>
    <xf numFmtId="0" fontId="10" fillId="5" borderId="16" xfId="2" applyFont="1" applyFill="1" applyBorder="1"/>
    <xf numFmtId="171" fontId="10" fillId="0" borderId="33" xfId="2" applyNumberFormat="1" applyFont="1" applyFill="1" applyBorder="1" applyAlignment="1">
      <alignment horizontal="right"/>
    </xf>
    <xf numFmtId="0" fontId="10" fillId="0" borderId="34" xfId="2" applyFont="1" applyFill="1" applyBorder="1"/>
    <xf numFmtId="4" fontId="10" fillId="0" borderId="33" xfId="2" applyNumberFormat="1" applyFont="1" applyFill="1" applyBorder="1"/>
    <xf numFmtId="0" fontId="10" fillId="0" borderId="72" xfId="2" applyFont="1" applyFill="1" applyBorder="1"/>
    <xf numFmtId="10" fontId="10" fillId="0" borderId="65" xfId="2" applyNumberFormat="1" applyFont="1" applyFill="1" applyBorder="1"/>
    <xf numFmtId="0" fontId="10" fillId="0" borderId="35" xfId="2" applyFont="1" applyFill="1" applyBorder="1"/>
    <xf numFmtId="168" fontId="10" fillId="0" borderId="35" xfId="2" applyNumberFormat="1" applyFont="1" applyFill="1" applyBorder="1"/>
    <xf numFmtId="10" fontId="10" fillId="0" borderId="35" xfId="2" applyNumberFormat="1" applyFont="1" applyFill="1" applyBorder="1"/>
    <xf numFmtId="4" fontId="10" fillId="5" borderId="16" xfId="2" applyNumberFormat="1" applyFont="1" applyFill="1" applyBorder="1"/>
    <xf numFmtId="0" fontId="4" fillId="0" borderId="0" xfId="13" applyFont="1"/>
    <xf numFmtId="0" fontId="4" fillId="0" borderId="0" xfId="13" applyFont="1" applyFill="1"/>
    <xf numFmtId="0" fontId="4" fillId="0" borderId="0" xfId="13" applyFont="1" applyAlignment="1">
      <alignment wrapText="1"/>
    </xf>
    <xf numFmtId="4" fontId="4" fillId="0" borderId="0" xfId="13" applyNumberFormat="1" applyFont="1"/>
    <xf numFmtId="0" fontId="4" fillId="0" borderId="0" xfId="13" applyFont="1" applyFill="1" applyBorder="1"/>
    <xf numFmtId="4" fontId="4" fillId="0" borderId="0" xfId="13" applyNumberFormat="1" applyFont="1" applyFill="1" applyBorder="1"/>
    <xf numFmtId="4" fontId="23" fillId="0" borderId="0" xfId="13" applyNumberFormat="1" applyFont="1" applyFill="1" applyBorder="1"/>
    <xf numFmtId="43" fontId="26" fillId="0" borderId="0" xfId="13" applyNumberFormat="1" applyFont="1" applyFill="1" applyBorder="1"/>
    <xf numFmtId="0" fontId="4" fillId="0" borderId="0" xfId="13" applyFont="1" applyAlignment="1">
      <alignment horizontal="center"/>
    </xf>
    <xf numFmtId="0" fontId="3" fillId="0" borderId="0" xfId="10" applyFont="1" applyBorder="1"/>
    <xf numFmtId="0" fontId="3" fillId="0" borderId="0" xfId="10" applyFont="1" applyBorder="1" applyAlignment="1">
      <alignment horizontal="center" vertical="center" wrapText="1"/>
    </xf>
    <xf numFmtId="0" fontId="3" fillId="0" borderId="0" xfId="10" applyFont="1" applyBorder="1" applyAlignment="1">
      <alignment horizontal="center" wrapText="1"/>
    </xf>
    <xf numFmtId="4" fontId="4" fillId="0" borderId="0" xfId="10" applyNumberFormat="1" applyFont="1" applyBorder="1"/>
    <xf numFmtId="0" fontId="27" fillId="0" borderId="0" xfId="4" applyFont="1"/>
    <xf numFmtId="0" fontId="27" fillId="0" borderId="0" xfId="23" applyFont="1" applyBorder="1" applyAlignment="1" applyProtection="1">
      <alignment horizontal="center"/>
    </xf>
    <xf numFmtId="0" fontId="27" fillId="0" borderId="0" xfId="4" applyFont="1" applyBorder="1"/>
    <xf numFmtId="0" fontId="11" fillId="4" borderId="34" xfId="3" applyFont="1" applyFill="1" applyBorder="1" applyAlignment="1">
      <alignment vertical="center"/>
    </xf>
    <xf numFmtId="3" fontId="11" fillId="4" borderId="34" xfId="3" applyNumberFormat="1" applyFont="1" applyFill="1" applyBorder="1" applyAlignment="1">
      <alignment vertical="center"/>
    </xf>
    <xf numFmtId="0" fontId="11" fillId="4" borderId="34" xfId="3" applyFont="1" applyFill="1" applyBorder="1" applyAlignment="1">
      <alignment horizontal="center" vertical="center"/>
    </xf>
    <xf numFmtId="0" fontId="27" fillId="0" borderId="0" xfId="23" applyFont="1"/>
    <xf numFmtId="0" fontId="28" fillId="0" borderId="78" xfId="23" applyFont="1" applyBorder="1" applyAlignment="1" applyProtection="1">
      <alignment horizontal="center"/>
    </xf>
    <xf numFmtId="0" fontId="7" fillId="4" borderId="34" xfId="3" applyFont="1" applyFill="1" applyBorder="1" applyAlignment="1">
      <alignment horizontal="center" vertical="center"/>
    </xf>
    <xf numFmtId="0" fontId="7" fillId="4" borderId="34" xfId="23" applyFont="1" applyFill="1" applyBorder="1" applyAlignment="1">
      <alignment horizontal="center" vertical="center"/>
    </xf>
    <xf numFmtId="3" fontId="7" fillId="5" borderId="34" xfId="23" applyNumberFormat="1" applyFont="1" applyFill="1" applyBorder="1" applyAlignment="1">
      <alignment vertical="center"/>
    </xf>
    <xf numFmtId="165" fontId="7" fillId="5" borderId="34" xfId="24" applyNumberFormat="1" applyFont="1" applyFill="1" applyBorder="1" applyAlignment="1">
      <alignment horizontal="right" vertical="center"/>
    </xf>
    <xf numFmtId="3" fontId="7" fillId="5" borderId="34" xfId="23" applyNumberFormat="1" applyFont="1" applyFill="1" applyBorder="1" applyAlignment="1">
      <alignment horizontal="right" vertical="center"/>
    </xf>
    <xf numFmtId="3" fontId="11" fillId="5" borderId="34" xfId="23" applyNumberFormat="1" applyFont="1" applyFill="1" applyBorder="1" applyAlignment="1">
      <alignment vertical="center"/>
    </xf>
    <xf numFmtId="165" fontId="11" fillId="5" borderId="34" xfId="24" applyNumberFormat="1" applyFont="1" applyFill="1" applyBorder="1" applyAlignment="1">
      <alignment vertical="center"/>
    </xf>
    <xf numFmtId="3" fontId="11" fillId="5" borderId="34" xfId="23" applyNumberFormat="1" applyFont="1" applyFill="1" applyBorder="1" applyAlignment="1">
      <alignment horizontal="right" vertical="center"/>
    </xf>
    <xf numFmtId="3" fontId="11" fillId="4" borderId="34" xfId="3" applyNumberFormat="1" applyFont="1" applyFill="1" applyBorder="1" applyAlignment="1">
      <alignment horizontal="center" vertical="center"/>
    </xf>
    <xf numFmtId="0" fontId="11" fillId="4" borderId="34" xfId="23" applyFont="1" applyFill="1" applyBorder="1" applyAlignment="1">
      <alignment horizontal="center" vertical="center"/>
    </xf>
    <xf numFmtId="0" fontId="8" fillId="0" borderId="0" xfId="23" applyFont="1"/>
    <xf numFmtId="0" fontId="8" fillId="5" borderId="34" xfId="23" applyFont="1" applyFill="1" applyBorder="1" applyAlignment="1">
      <alignment vertical="center"/>
    </xf>
    <xf numFmtId="165" fontId="7" fillId="5" borderId="34" xfId="24" applyNumberFormat="1" applyFont="1" applyFill="1" applyBorder="1" applyAlignment="1">
      <alignment vertical="center"/>
    </xf>
    <xf numFmtId="0" fontId="10" fillId="0" borderId="57" xfId="3" applyFont="1" applyFill="1" applyBorder="1" applyAlignment="1">
      <alignment vertical="center"/>
    </xf>
    <xf numFmtId="3" fontId="10" fillId="0" borderId="57" xfId="3" applyNumberFormat="1" applyFont="1" applyFill="1" applyBorder="1" applyAlignment="1">
      <alignment vertical="center"/>
    </xf>
    <xf numFmtId="165" fontId="10" fillId="0" borderId="57" xfId="24" applyNumberFormat="1" applyFont="1" applyFill="1" applyBorder="1" applyAlignment="1">
      <alignment vertical="center"/>
    </xf>
    <xf numFmtId="3" fontId="10" fillId="0" borderId="57" xfId="4" applyNumberFormat="1" applyFont="1" applyFill="1" applyBorder="1" applyAlignment="1">
      <alignment vertical="center"/>
    </xf>
    <xf numFmtId="0" fontId="11" fillId="5" borderId="57" xfId="3" applyFont="1" applyFill="1" applyBorder="1" applyAlignment="1">
      <alignment vertical="center"/>
    </xf>
    <xf numFmtId="3" fontId="11" fillId="5" borderId="57" xfId="3" applyNumberFormat="1" applyFont="1" applyFill="1" applyBorder="1" applyAlignment="1">
      <alignment vertical="center"/>
    </xf>
    <xf numFmtId="165" fontId="11" fillId="5" borderId="57" xfId="24" applyNumberFormat="1" applyFont="1" applyFill="1" applyBorder="1" applyAlignment="1">
      <alignment vertical="center"/>
    </xf>
    <xf numFmtId="0" fontId="10" fillId="0" borderId="57" xfId="4" applyFont="1" applyFill="1" applyBorder="1" applyAlignment="1">
      <alignment vertical="center"/>
    </xf>
    <xf numFmtId="3" fontId="11" fillId="4" borderId="4" xfId="3" applyNumberFormat="1" applyFont="1" applyFill="1" applyBorder="1" applyAlignment="1">
      <alignment vertical="center"/>
    </xf>
    <xf numFmtId="3" fontId="11" fillId="4" borderId="4" xfId="24" applyNumberFormat="1" applyFont="1" applyFill="1" applyBorder="1" applyAlignment="1">
      <alignment vertical="center"/>
    </xf>
    <xf numFmtId="3" fontId="11" fillId="4" borderId="4" xfId="4" applyNumberFormat="1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center" vertical="center"/>
    </xf>
    <xf numFmtId="3" fontId="10" fillId="0" borderId="58" xfId="4" applyNumberFormat="1" applyFont="1" applyFill="1" applyBorder="1" applyAlignment="1">
      <alignment vertical="center"/>
    </xf>
    <xf numFmtId="3" fontId="11" fillId="5" borderId="58" xfId="4" applyNumberFormat="1" applyFont="1" applyFill="1" applyBorder="1" applyAlignment="1">
      <alignment vertical="center"/>
    </xf>
    <xf numFmtId="0" fontId="10" fillId="0" borderId="56" xfId="3" applyFont="1" applyFill="1" applyBorder="1" applyAlignment="1">
      <alignment horizontal="center" vertical="center"/>
    </xf>
    <xf numFmtId="0" fontId="11" fillId="5" borderId="56" xfId="3" applyFont="1" applyFill="1" applyBorder="1" applyAlignment="1">
      <alignment horizontal="center" vertical="center"/>
    </xf>
    <xf numFmtId="0" fontId="10" fillId="0" borderId="56" xfId="4" applyFont="1" applyFill="1" applyBorder="1" applyAlignment="1">
      <alignment horizontal="center" vertical="center"/>
    </xf>
    <xf numFmtId="3" fontId="11" fillId="5" borderId="60" xfId="3" applyNumberFormat="1" applyFont="1" applyFill="1" applyBorder="1" applyAlignment="1">
      <alignment vertical="center"/>
    </xf>
    <xf numFmtId="3" fontId="11" fillId="5" borderId="60" xfId="4" applyNumberFormat="1" applyFont="1" applyFill="1" applyBorder="1" applyAlignment="1">
      <alignment horizontal="center" vertical="center"/>
    </xf>
    <xf numFmtId="3" fontId="11" fillId="5" borderId="61" xfId="3" applyNumberFormat="1" applyFont="1" applyFill="1" applyBorder="1" applyAlignment="1">
      <alignment horizontal="center" vertical="center"/>
    </xf>
    <xf numFmtId="0" fontId="10" fillId="0" borderId="53" xfId="3" applyFont="1" applyFill="1" applyBorder="1" applyAlignment="1">
      <alignment horizontal="center" vertical="center"/>
    </xf>
    <xf numFmtId="0" fontId="10" fillId="0" borderId="76" xfId="3" applyFont="1" applyFill="1" applyBorder="1" applyAlignment="1">
      <alignment vertical="center"/>
    </xf>
    <xf numFmtId="3" fontId="10" fillId="0" borderId="76" xfId="3" applyNumberFormat="1" applyFont="1" applyFill="1" applyBorder="1" applyAlignment="1">
      <alignment vertical="center"/>
    </xf>
    <xf numFmtId="3" fontId="10" fillId="0" borderId="54" xfId="3" applyNumberFormat="1" applyFont="1" applyFill="1" applyBorder="1" applyAlignment="1">
      <alignment vertical="center"/>
    </xf>
    <xf numFmtId="3" fontId="10" fillId="0" borderId="54" xfId="4" applyNumberFormat="1" applyFont="1" applyFill="1" applyBorder="1" applyAlignment="1">
      <alignment horizontal="right" vertical="center"/>
    </xf>
    <xf numFmtId="165" fontId="10" fillId="0" borderId="54" xfId="24" applyNumberFormat="1" applyFont="1" applyFill="1" applyBorder="1" applyAlignment="1">
      <alignment vertical="center"/>
    </xf>
    <xf numFmtId="3" fontId="10" fillId="0" borderId="55" xfId="4" applyNumberFormat="1" applyFont="1" applyFill="1" applyBorder="1" applyAlignment="1">
      <alignment vertical="center"/>
    </xf>
    <xf numFmtId="0" fontId="11" fillId="4" borderId="3" xfId="3" applyFont="1" applyFill="1" applyBorder="1" applyAlignment="1">
      <alignment horizontal="center" vertical="center"/>
    </xf>
    <xf numFmtId="3" fontId="11" fillId="4" borderId="3" xfId="3" applyNumberFormat="1" applyFont="1" applyFill="1" applyBorder="1" applyAlignment="1">
      <alignment horizontal="center" vertical="center"/>
    </xf>
    <xf numFmtId="0" fontId="10" fillId="0" borderId="57" xfId="23" applyFont="1" applyFill="1" applyBorder="1" applyAlignment="1">
      <alignment vertical="center"/>
    </xf>
    <xf numFmtId="3" fontId="10" fillId="0" borderId="57" xfId="23" applyNumberFormat="1" applyFont="1" applyFill="1" applyBorder="1" applyAlignment="1">
      <alignment vertical="center"/>
    </xf>
    <xf numFmtId="3" fontId="8" fillId="0" borderId="6" xfId="23" applyNumberFormat="1" applyFont="1" applyFill="1" applyBorder="1" applyAlignment="1">
      <alignment horizontal="right" vertical="center"/>
    </xf>
    <xf numFmtId="0" fontId="7" fillId="4" borderId="3" xfId="3" applyFont="1" applyFill="1" applyBorder="1" applyAlignment="1">
      <alignment horizontal="center" vertical="center"/>
    </xf>
    <xf numFmtId="3" fontId="7" fillId="4" borderId="3" xfId="3" applyNumberFormat="1" applyFont="1" applyFill="1" applyBorder="1" applyAlignment="1">
      <alignment horizontal="center" vertical="center"/>
    </xf>
    <xf numFmtId="3" fontId="7" fillId="5" borderId="4" xfId="23" applyNumberFormat="1" applyFont="1" applyFill="1" applyBorder="1" applyAlignment="1">
      <alignment vertical="center"/>
    </xf>
    <xf numFmtId="165" fontId="7" fillId="5" borderId="4" xfId="24" applyNumberFormat="1" applyFont="1" applyFill="1" applyBorder="1" applyAlignment="1">
      <alignment horizontal="right" vertical="center"/>
    </xf>
    <xf numFmtId="0" fontId="8" fillId="0" borderId="57" xfId="23" applyFont="1" applyFill="1" applyBorder="1" applyAlignment="1">
      <alignment vertical="center"/>
    </xf>
    <xf numFmtId="3" fontId="8" fillId="0" borderId="57" xfId="23" applyNumberFormat="1" applyFont="1" applyFill="1" applyBorder="1" applyAlignment="1">
      <alignment vertical="center"/>
    </xf>
    <xf numFmtId="165" fontId="8" fillId="0" borderId="57" xfId="24" applyNumberFormat="1" applyFont="1" applyFill="1" applyBorder="1" applyAlignment="1">
      <alignment horizontal="right" vertical="center"/>
    </xf>
    <xf numFmtId="165" fontId="8" fillId="0" borderId="57" xfId="24" applyNumberFormat="1" applyFont="1" applyFill="1" applyBorder="1" applyAlignment="1">
      <alignment vertical="center"/>
    </xf>
    <xf numFmtId="0" fontId="10" fillId="0" borderId="44" xfId="23" applyNumberFormat="1" applyFont="1" applyFill="1" applyBorder="1" applyAlignment="1">
      <alignment horizontal="center" vertical="center"/>
    </xf>
    <xf numFmtId="0" fontId="10" fillId="0" borderId="82" xfId="23" applyNumberFormat="1" applyFont="1" applyFill="1" applyBorder="1" applyAlignment="1">
      <alignment horizontal="center" vertical="center"/>
    </xf>
    <xf numFmtId="0" fontId="10" fillId="0" borderId="17" xfId="23" applyNumberFormat="1" applyFont="1" applyFill="1" applyBorder="1" applyAlignment="1">
      <alignment horizontal="center" vertical="center"/>
    </xf>
    <xf numFmtId="0" fontId="10" fillId="0" borderId="56" xfId="23" applyNumberFormat="1" applyFont="1" applyFill="1" applyBorder="1" applyAlignment="1">
      <alignment horizontal="center" vertical="center"/>
    </xf>
    <xf numFmtId="0" fontId="10" fillId="0" borderId="14" xfId="23" applyNumberFormat="1" applyFont="1" applyFill="1" applyBorder="1" applyAlignment="1">
      <alignment horizontal="center" vertical="center"/>
    </xf>
    <xf numFmtId="3" fontId="10" fillId="0" borderId="11" xfId="23" applyNumberFormat="1" applyFont="1" applyFill="1" applyBorder="1" applyAlignment="1">
      <alignment vertical="center"/>
    </xf>
    <xf numFmtId="0" fontId="10" fillId="0" borderId="60" xfId="23" applyFont="1" applyFill="1" applyBorder="1" applyAlignment="1">
      <alignment vertical="center"/>
    </xf>
    <xf numFmtId="3" fontId="10" fillId="0" borderId="60" xfId="23" applyNumberFormat="1" applyFont="1" applyFill="1" applyBorder="1" applyAlignment="1">
      <alignment vertical="center"/>
    </xf>
    <xf numFmtId="165" fontId="10" fillId="0" borderId="60" xfId="24" applyNumberFormat="1" applyFont="1" applyFill="1" applyBorder="1" applyAlignment="1">
      <alignment vertical="center"/>
    </xf>
    <xf numFmtId="3" fontId="10" fillId="0" borderId="46" xfId="23" applyNumberFormat="1" applyFont="1" applyFill="1" applyBorder="1" applyAlignment="1">
      <alignment horizontal="right" vertical="center"/>
    </xf>
    <xf numFmtId="3" fontId="10" fillId="0" borderId="12" xfId="23" applyNumberFormat="1" applyFont="1" applyFill="1" applyBorder="1" applyAlignment="1">
      <alignment horizontal="right" vertical="center"/>
    </xf>
    <xf numFmtId="3" fontId="10" fillId="0" borderId="58" xfId="23" applyNumberFormat="1" applyFont="1" applyFill="1" applyBorder="1" applyAlignment="1">
      <alignment horizontal="right" vertical="center"/>
    </xf>
    <xf numFmtId="3" fontId="10" fillId="0" borderId="15" xfId="23" applyNumberFormat="1" applyFont="1" applyFill="1" applyBorder="1" applyAlignment="1">
      <alignment horizontal="right" vertical="center"/>
    </xf>
    <xf numFmtId="3" fontId="10" fillId="0" borderId="83" xfId="23" applyNumberFormat="1" applyFont="1" applyFill="1" applyBorder="1" applyAlignment="1">
      <alignment horizontal="right" vertical="center"/>
    </xf>
    <xf numFmtId="0" fontId="8" fillId="0" borderId="44" xfId="23" applyNumberFormat="1" applyFont="1" applyFill="1" applyBorder="1" applyAlignment="1">
      <alignment horizontal="center" vertical="center"/>
    </xf>
    <xf numFmtId="0" fontId="8" fillId="0" borderId="80" xfId="23" applyFont="1" applyFill="1" applyBorder="1" applyAlignment="1">
      <alignment vertical="center"/>
    </xf>
    <xf numFmtId="0" fontId="8" fillId="0" borderId="82" xfId="23" applyNumberFormat="1" applyFont="1" applyFill="1" applyBorder="1" applyAlignment="1">
      <alignment horizontal="center" vertical="center"/>
    </xf>
    <xf numFmtId="0" fontId="8" fillId="0" borderId="17" xfId="23" applyNumberFormat="1" applyFont="1" applyFill="1" applyBorder="1" applyAlignment="1">
      <alignment horizontal="center" vertical="center"/>
    </xf>
    <xf numFmtId="0" fontId="8" fillId="0" borderId="56" xfId="23" applyNumberFormat="1" applyFont="1" applyFill="1" applyBorder="1" applyAlignment="1">
      <alignment horizontal="center" vertical="center"/>
    </xf>
    <xf numFmtId="0" fontId="8" fillId="0" borderId="14" xfId="23" applyNumberFormat="1" applyFont="1" applyFill="1" applyBorder="1" applyAlignment="1">
      <alignment horizontal="center" vertical="center"/>
    </xf>
    <xf numFmtId="3" fontId="8" fillId="0" borderId="12" xfId="23" applyNumberFormat="1" applyFont="1" applyFill="1" applyBorder="1" applyAlignment="1">
      <alignment horizontal="right" vertical="center"/>
    </xf>
    <xf numFmtId="3" fontId="8" fillId="0" borderId="55" xfId="23" applyNumberFormat="1" applyFont="1" applyFill="1" applyBorder="1" applyAlignment="1">
      <alignment horizontal="right" vertical="center"/>
    </xf>
    <xf numFmtId="3" fontId="8" fillId="0" borderId="15" xfId="23" applyNumberFormat="1" applyFont="1" applyFill="1" applyBorder="1" applyAlignment="1">
      <alignment horizontal="right" vertical="center"/>
    </xf>
    <xf numFmtId="3" fontId="8" fillId="0" borderId="58" xfId="23" applyNumberFormat="1" applyFont="1" applyFill="1" applyBorder="1" applyAlignment="1">
      <alignment horizontal="right" vertical="center"/>
    </xf>
    <xf numFmtId="3" fontId="8" fillId="0" borderId="83" xfId="23" applyNumberFormat="1" applyFont="1" applyFill="1" applyBorder="1" applyAlignment="1">
      <alignment horizontal="right" vertical="center"/>
    </xf>
    <xf numFmtId="0" fontId="11" fillId="0" borderId="0" xfId="23" applyFont="1" applyFill="1" applyBorder="1" applyAlignment="1">
      <alignment vertical="center"/>
    </xf>
    <xf numFmtId="0" fontId="10" fillId="0" borderId="0" xfId="23" applyFont="1" applyFill="1" applyBorder="1" applyAlignment="1">
      <alignment vertical="center"/>
    </xf>
    <xf numFmtId="3" fontId="11" fillId="0" borderId="0" xfId="23" applyNumberFormat="1" applyFont="1" applyFill="1" applyBorder="1" applyAlignment="1">
      <alignment vertical="center"/>
    </xf>
    <xf numFmtId="165" fontId="11" fillId="0" borderId="0" xfId="24" applyNumberFormat="1" applyFont="1" applyFill="1" applyBorder="1" applyAlignment="1">
      <alignment vertical="center"/>
    </xf>
    <xf numFmtId="3" fontId="11" fillId="0" borderId="0" xfId="23" applyNumberFormat="1" applyFont="1" applyFill="1" applyBorder="1" applyAlignment="1">
      <alignment horizontal="right" vertical="center"/>
    </xf>
    <xf numFmtId="0" fontId="10" fillId="0" borderId="76" xfId="23" applyFont="1" applyFill="1" applyBorder="1" applyAlignment="1">
      <alignment vertical="center"/>
    </xf>
    <xf numFmtId="3" fontId="10" fillId="0" borderId="54" xfId="23" applyNumberFormat="1" applyFont="1" applyFill="1" applyBorder="1" applyAlignment="1">
      <alignment vertical="center"/>
    </xf>
    <xf numFmtId="0" fontId="8" fillId="0" borderId="54" xfId="23" applyFont="1" applyFill="1" applyBorder="1" applyAlignment="1">
      <alignment vertical="center"/>
    </xf>
    <xf numFmtId="3" fontId="8" fillId="0" borderId="54" xfId="23" applyNumberFormat="1" applyFont="1" applyFill="1" applyBorder="1" applyAlignment="1">
      <alignment vertical="center"/>
    </xf>
    <xf numFmtId="0" fontId="8" fillId="0" borderId="84" xfId="23" applyFont="1" applyFill="1" applyBorder="1" applyAlignment="1">
      <alignment vertical="center"/>
    </xf>
    <xf numFmtId="3" fontId="8" fillId="0" borderId="84" xfId="23" applyNumberFormat="1" applyFont="1" applyFill="1" applyBorder="1" applyAlignment="1">
      <alignment vertical="center"/>
    </xf>
    <xf numFmtId="3" fontId="8" fillId="0" borderId="85" xfId="23" applyNumberFormat="1" applyFont="1" applyFill="1" applyBorder="1" applyAlignment="1">
      <alignment vertical="center"/>
    </xf>
    <xf numFmtId="165" fontId="8" fillId="0" borderId="85" xfId="24" applyNumberFormat="1" applyFont="1" applyFill="1" applyBorder="1" applyAlignment="1">
      <alignment horizontal="right" vertical="center"/>
    </xf>
    <xf numFmtId="0" fontId="8" fillId="0" borderId="76" xfId="23" applyFont="1" applyFill="1" applyBorder="1" applyAlignment="1">
      <alignment vertical="center"/>
    </xf>
    <xf numFmtId="3" fontId="8" fillId="0" borderId="76" xfId="23" applyNumberFormat="1" applyFont="1" applyFill="1" applyBorder="1" applyAlignment="1">
      <alignment vertical="center"/>
    </xf>
    <xf numFmtId="165" fontId="8" fillId="0" borderId="54" xfId="24" applyNumberFormat="1" applyFont="1" applyFill="1" applyBorder="1" applyAlignment="1">
      <alignment vertical="center"/>
    </xf>
    <xf numFmtId="3" fontId="8" fillId="0" borderId="80" xfId="23" applyNumberFormat="1" applyFont="1" applyFill="1" applyBorder="1" applyAlignment="1">
      <alignment vertical="center"/>
    </xf>
    <xf numFmtId="165" fontId="8" fillId="0" borderId="80" xfId="24" applyNumberFormat="1" applyFont="1" applyFill="1" applyBorder="1" applyAlignment="1">
      <alignment vertical="center"/>
    </xf>
    <xf numFmtId="0" fontId="11" fillId="6" borderId="13" xfId="3" applyFont="1" applyFill="1" applyBorder="1" applyAlignment="1">
      <alignment horizontal="center" vertical="center"/>
    </xf>
    <xf numFmtId="0" fontId="11" fillId="6" borderId="13" xfId="4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0" fontId="7" fillId="5" borderId="34" xfId="23" applyFont="1" applyFill="1" applyBorder="1" applyAlignment="1">
      <alignment vertical="center"/>
    </xf>
    <xf numFmtId="165" fontId="11" fillId="5" borderId="34" xfId="23" applyNumberFormat="1" applyFont="1" applyFill="1" applyBorder="1" applyAlignment="1">
      <alignment vertical="center"/>
    </xf>
    <xf numFmtId="0" fontId="7" fillId="4" borderId="3" xfId="23" applyFont="1" applyFill="1" applyBorder="1" applyAlignment="1">
      <alignment horizontal="center" vertical="center"/>
    </xf>
    <xf numFmtId="165" fontId="7" fillId="5" borderId="4" xfId="23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49" fontId="8" fillId="0" borderId="57" xfId="23" applyNumberFormat="1" applyFont="1" applyFill="1" applyBorder="1" applyAlignment="1" applyProtection="1">
      <alignment vertical="center"/>
    </xf>
    <xf numFmtId="3" fontId="8" fillId="0" borderId="57" xfId="23" applyNumberFormat="1" applyFont="1" applyFill="1" applyBorder="1" applyAlignment="1" applyProtection="1">
      <alignment vertical="center"/>
    </xf>
    <xf numFmtId="10" fontId="8" fillId="0" borderId="57" xfId="23" applyNumberFormat="1" applyFont="1" applyFill="1" applyBorder="1" applyAlignment="1" applyProtection="1">
      <alignment vertical="center" wrapText="1"/>
    </xf>
    <xf numFmtId="3" fontId="11" fillId="5" borderId="4" xfId="23" applyNumberFormat="1" applyFont="1" applyFill="1" applyBorder="1" applyAlignment="1">
      <alignment vertical="center"/>
    </xf>
    <xf numFmtId="49" fontId="10" fillId="0" borderId="57" xfId="23" applyNumberFormat="1" applyFont="1" applyFill="1" applyBorder="1" applyAlignment="1" applyProtection="1">
      <alignment vertical="center"/>
    </xf>
    <xf numFmtId="3" fontId="10" fillId="0" borderId="57" xfId="23" applyNumberFormat="1" applyFont="1" applyFill="1" applyBorder="1" applyAlignment="1" applyProtection="1">
      <alignment vertical="center"/>
    </xf>
    <xf numFmtId="10" fontId="10" fillId="0" borderId="57" xfId="23" applyNumberFormat="1" applyFont="1" applyFill="1" applyBorder="1" applyAlignment="1" applyProtection="1">
      <alignment vertical="center" wrapText="1"/>
    </xf>
    <xf numFmtId="3" fontId="8" fillId="0" borderId="46" xfId="23" applyNumberFormat="1" applyFont="1" applyFill="1" applyBorder="1" applyAlignment="1">
      <alignment vertical="center"/>
    </xf>
    <xf numFmtId="3" fontId="8" fillId="0" borderId="12" xfId="23" applyNumberFormat="1" applyFont="1" applyFill="1" applyBorder="1" applyAlignment="1">
      <alignment vertical="center"/>
    </xf>
    <xf numFmtId="3" fontId="8" fillId="0" borderId="58" xfId="23" applyNumberFormat="1" applyFont="1" applyFill="1" applyBorder="1" applyAlignment="1">
      <alignment vertical="center"/>
    </xf>
    <xf numFmtId="3" fontId="8" fillId="0" borderId="15" xfId="23" applyNumberFormat="1" applyFont="1" applyFill="1" applyBorder="1" applyAlignment="1">
      <alignment vertical="center"/>
    </xf>
    <xf numFmtId="3" fontId="8" fillId="0" borderId="83" xfId="23" applyNumberFormat="1" applyFont="1" applyFill="1" applyBorder="1" applyAlignment="1">
      <alignment vertical="center"/>
    </xf>
    <xf numFmtId="164" fontId="8" fillId="0" borderId="56" xfId="23" applyNumberFormat="1" applyFont="1" applyFill="1" applyBorder="1" applyAlignment="1" applyProtection="1">
      <alignment vertical="center"/>
    </xf>
    <xf numFmtId="0" fontId="8" fillId="0" borderId="14" xfId="3" applyFont="1" applyFill="1" applyBorder="1" applyAlignment="1">
      <alignment horizontal="right" vertical="center"/>
    </xf>
    <xf numFmtId="164" fontId="8" fillId="0" borderId="59" xfId="23" applyNumberFormat="1" applyFont="1" applyFill="1" applyBorder="1" applyAlignment="1" applyProtection="1">
      <alignment vertical="center"/>
    </xf>
    <xf numFmtId="164" fontId="8" fillId="0" borderId="82" xfId="23" applyNumberFormat="1" applyFont="1" applyFill="1" applyBorder="1" applyAlignment="1" applyProtection="1">
      <alignment vertical="center"/>
    </xf>
    <xf numFmtId="0" fontId="8" fillId="0" borderId="82" xfId="3" applyFont="1" applyFill="1" applyBorder="1" applyAlignment="1">
      <alignment horizontal="right" vertical="center"/>
    </xf>
    <xf numFmtId="3" fontId="8" fillId="0" borderId="46" xfId="23" applyNumberFormat="1" applyFont="1" applyFill="1" applyBorder="1" applyAlignment="1" applyProtection="1">
      <alignment vertical="center"/>
    </xf>
    <xf numFmtId="3" fontId="8" fillId="0" borderId="83" xfId="23" applyNumberFormat="1" applyFont="1" applyFill="1" applyBorder="1" applyAlignment="1" applyProtection="1">
      <alignment vertical="center"/>
    </xf>
    <xf numFmtId="3" fontId="8" fillId="0" borderId="12" xfId="23" applyNumberFormat="1" applyFont="1" applyFill="1" applyBorder="1" applyAlignment="1" applyProtection="1">
      <alignment vertical="center"/>
    </xf>
    <xf numFmtId="3" fontId="8" fillId="0" borderId="58" xfId="23" applyNumberFormat="1" applyFont="1" applyFill="1" applyBorder="1" applyAlignment="1" applyProtection="1">
      <alignment vertical="center"/>
    </xf>
    <xf numFmtId="3" fontId="8" fillId="0" borderId="15" xfId="23" applyNumberFormat="1" applyFont="1" applyFill="1" applyBorder="1" applyAlignment="1" applyProtection="1">
      <alignment vertical="center"/>
    </xf>
    <xf numFmtId="164" fontId="10" fillId="0" borderId="44" xfId="23" applyNumberFormat="1" applyFont="1" applyFill="1" applyBorder="1" applyAlignment="1" applyProtection="1">
      <alignment vertical="center"/>
    </xf>
    <xf numFmtId="164" fontId="10" fillId="0" borderId="56" xfId="23" applyNumberFormat="1" applyFont="1" applyFill="1" applyBorder="1" applyAlignment="1" applyProtection="1">
      <alignment vertical="center"/>
    </xf>
    <xf numFmtId="164" fontId="10" fillId="0" borderId="14" xfId="23" applyNumberFormat="1" applyFont="1" applyFill="1" applyBorder="1" applyAlignment="1" applyProtection="1">
      <alignment vertical="center"/>
    </xf>
    <xf numFmtId="3" fontId="10" fillId="0" borderId="46" xfId="23" applyNumberFormat="1" applyFont="1" applyFill="1" applyBorder="1" applyAlignment="1" applyProtection="1">
      <alignment vertical="center"/>
    </xf>
    <xf numFmtId="3" fontId="10" fillId="0" borderId="61" xfId="23" applyNumberFormat="1" applyFont="1" applyFill="1" applyBorder="1" applyAlignment="1" applyProtection="1">
      <alignment vertical="center"/>
    </xf>
    <xf numFmtId="3" fontId="10" fillId="0" borderId="58" xfId="23" applyNumberFormat="1" applyFont="1" applyFill="1" applyBorder="1" applyAlignment="1" applyProtection="1">
      <alignment vertical="center"/>
    </xf>
    <xf numFmtId="3" fontId="10" fillId="0" borderId="15" xfId="23" applyNumberFormat="1" applyFont="1" applyFill="1" applyBorder="1" applyAlignment="1" applyProtection="1">
      <alignment vertical="center"/>
    </xf>
    <xf numFmtId="3" fontId="10" fillId="0" borderId="83" xfId="23" applyNumberFormat="1" applyFont="1" applyFill="1" applyBorder="1" applyAlignment="1" applyProtection="1">
      <alignment vertical="center"/>
    </xf>
    <xf numFmtId="165" fontId="8" fillId="0" borderId="76" xfId="24" applyNumberFormat="1" applyFont="1" applyFill="1" applyBorder="1" applyAlignment="1">
      <alignment horizontal="right" vertical="center"/>
    </xf>
    <xf numFmtId="0" fontId="8" fillId="0" borderId="60" xfId="23" applyFont="1" applyFill="1" applyBorder="1" applyAlignment="1">
      <alignment vertical="center"/>
    </xf>
    <xf numFmtId="3" fontId="8" fillId="0" borderId="60" xfId="23" applyNumberFormat="1" applyFont="1" applyFill="1" applyBorder="1" applyAlignment="1">
      <alignment vertical="center"/>
    </xf>
    <xf numFmtId="165" fontId="8" fillId="0" borderId="60" xfId="24" applyNumberFormat="1" applyFont="1" applyFill="1" applyBorder="1" applyAlignment="1">
      <alignment horizontal="right" vertical="center"/>
    </xf>
    <xf numFmtId="164" fontId="8" fillId="0" borderId="53" xfId="23" applyNumberFormat="1" applyFont="1" applyFill="1" applyBorder="1" applyAlignment="1" applyProtection="1">
      <alignment vertical="center"/>
    </xf>
    <xf numFmtId="49" fontId="8" fillId="0" borderId="76" xfId="23" applyNumberFormat="1" applyFont="1" applyFill="1" applyBorder="1" applyAlignment="1" applyProtection="1">
      <alignment vertical="center"/>
    </xf>
    <xf numFmtId="3" fontId="8" fillId="0" borderId="54" xfId="23" applyNumberFormat="1" applyFont="1" applyFill="1" applyBorder="1" applyAlignment="1" applyProtection="1">
      <alignment vertical="center"/>
    </xf>
    <xf numFmtId="3" fontId="8" fillId="0" borderId="76" xfId="23" applyNumberFormat="1" applyFont="1" applyFill="1" applyBorder="1" applyAlignment="1" applyProtection="1">
      <alignment vertical="center"/>
    </xf>
    <xf numFmtId="10" fontId="8" fillId="0" borderId="76" xfId="23" applyNumberFormat="1" applyFont="1" applyFill="1" applyBorder="1" applyAlignment="1" applyProtection="1">
      <alignment vertical="center" wrapText="1"/>
    </xf>
    <xf numFmtId="49" fontId="8" fillId="0" borderId="80" xfId="23" applyNumberFormat="1" applyFont="1" applyFill="1" applyBorder="1" applyAlignment="1" applyProtection="1">
      <alignment vertical="center"/>
    </xf>
    <xf numFmtId="3" fontId="8" fillId="0" borderId="80" xfId="23" applyNumberFormat="1" applyFont="1" applyFill="1" applyBorder="1" applyAlignment="1" applyProtection="1">
      <alignment vertical="center"/>
    </xf>
    <xf numFmtId="10" fontId="8" fillId="0" borderId="80" xfId="23" applyNumberFormat="1" applyFont="1" applyFill="1" applyBorder="1" applyAlignment="1" applyProtection="1">
      <alignment vertical="center" wrapText="1"/>
    </xf>
    <xf numFmtId="49" fontId="10" fillId="0" borderId="54" xfId="23" applyNumberFormat="1" applyFont="1" applyFill="1" applyBorder="1" applyAlignment="1" applyProtection="1">
      <alignment vertical="center"/>
    </xf>
    <xf numFmtId="3" fontId="10" fillId="0" borderId="76" xfId="23" applyNumberFormat="1" applyFont="1" applyFill="1" applyBorder="1" applyAlignment="1" applyProtection="1">
      <alignment vertical="center"/>
    </xf>
    <xf numFmtId="3" fontId="10" fillId="0" borderId="54" xfId="23" applyNumberFormat="1" applyFont="1" applyFill="1" applyBorder="1" applyAlignment="1" applyProtection="1">
      <alignment vertical="center"/>
    </xf>
    <xf numFmtId="10" fontId="10" fillId="0" borderId="76" xfId="23" applyNumberFormat="1" applyFont="1" applyFill="1" applyBorder="1" applyAlignment="1" applyProtection="1">
      <alignment vertical="center" wrapText="1"/>
    </xf>
    <xf numFmtId="164" fontId="10" fillId="0" borderId="82" xfId="23" applyNumberFormat="1" applyFont="1" applyFill="1" applyBorder="1" applyAlignment="1" applyProtection="1">
      <alignment vertical="center"/>
    </xf>
    <xf numFmtId="49" fontId="10" fillId="0" borderId="80" xfId="23" applyNumberFormat="1" applyFont="1" applyFill="1" applyBorder="1" applyAlignment="1" applyProtection="1">
      <alignment vertical="center"/>
    </xf>
    <xf numFmtId="3" fontId="10" fillId="0" borderId="60" xfId="23" applyNumberFormat="1" applyFont="1" applyFill="1" applyBorder="1" applyAlignment="1" applyProtection="1">
      <alignment vertical="center"/>
    </xf>
    <xf numFmtId="10" fontId="10" fillId="0" borderId="80" xfId="23" applyNumberFormat="1" applyFont="1" applyFill="1" applyBorder="1" applyAlignment="1" applyProtection="1">
      <alignment vertical="center" wrapText="1"/>
    </xf>
    <xf numFmtId="0" fontId="8" fillId="0" borderId="0" xfId="23" applyFont="1" applyProtection="1"/>
    <xf numFmtId="164" fontId="29" fillId="7" borderId="0" xfId="23" applyNumberFormat="1" applyFont="1" applyFill="1" applyAlignment="1" applyProtection="1">
      <alignment horizontal="left" vertical="center" wrapText="1"/>
    </xf>
    <xf numFmtId="4" fontId="29" fillId="7" borderId="0" xfId="23" applyNumberFormat="1" applyFont="1" applyFill="1" applyAlignment="1" applyProtection="1">
      <alignment horizontal="center" vertical="center" wrapText="1"/>
    </xf>
    <xf numFmtId="10" fontId="29" fillId="7" borderId="0" xfId="23" applyNumberFormat="1" applyFont="1" applyFill="1" applyAlignment="1" applyProtection="1">
      <alignment horizontal="center" vertical="center" wrapText="1"/>
    </xf>
    <xf numFmtId="49" fontId="29" fillId="7" borderId="0" xfId="23" applyNumberFormat="1" applyFont="1" applyFill="1" applyAlignment="1" applyProtection="1">
      <alignment horizontal="left" vertical="center" wrapText="1"/>
    </xf>
    <xf numFmtId="0" fontId="27" fillId="0" borderId="0" xfId="23" applyFont="1" applyProtection="1"/>
    <xf numFmtId="164" fontId="8" fillId="0" borderId="1" xfId="23" applyNumberFormat="1" applyFont="1" applyBorder="1" applyAlignment="1" applyProtection="1">
      <alignment vertical="center"/>
    </xf>
    <xf numFmtId="4" fontId="8" fillId="0" borderId="1" xfId="23" applyNumberFormat="1" applyFont="1" applyBorder="1" applyAlignment="1" applyProtection="1">
      <alignment vertical="center"/>
    </xf>
    <xf numFmtId="10" fontId="8" fillId="0" borderId="1" xfId="23" applyNumberFormat="1" applyFont="1" applyBorder="1" applyAlignment="1" applyProtection="1">
      <alignment vertical="center" wrapText="1"/>
    </xf>
    <xf numFmtId="49" fontId="8" fillId="0" borderId="1" xfId="23" applyNumberFormat="1" applyFont="1" applyBorder="1" applyAlignment="1" applyProtection="1">
      <alignment vertical="center"/>
    </xf>
    <xf numFmtId="164" fontId="8" fillId="0" borderId="0" xfId="23" applyNumberFormat="1" applyFont="1" applyAlignment="1" applyProtection="1">
      <alignment vertical="center"/>
    </xf>
    <xf numFmtId="49" fontId="8" fillId="0" borderId="0" xfId="23" applyNumberFormat="1" applyFont="1" applyAlignment="1" applyProtection="1">
      <alignment vertical="center"/>
    </xf>
    <xf numFmtId="4" fontId="8" fillId="0" borderId="0" xfId="23" applyNumberFormat="1" applyFont="1" applyAlignment="1" applyProtection="1">
      <alignment vertical="center"/>
    </xf>
    <xf numFmtId="10" fontId="8" fillId="0" borderId="0" xfId="23" applyNumberFormat="1" applyFont="1" applyAlignment="1" applyProtection="1">
      <alignment vertical="center"/>
    </xf>
    <xf numFmtId="164" fontId="7" fillId="5" borderId="1" xfId="23" applyNumberFormat="1" applyFont="1" applyFill="1" applyBorder="1" applyAlignment="1" applyProtection="1">
      <alignment vertical="center"/>
    </xf>
    <xf numFmtId="4" fontId="7" fillId="5" borderId="1" xfId="23" applyNumberFormat="1" applyFont="1" applyFill="1" applyBorder="1" applyAlignment="1" applyProtection="1">
      <alignment vertical="center"/>
    </xf>
    <xf numFmtId="10" fontId="7" fillId="5" borderId="1" xfId="23" applyNumberFormat="1" applyFont="1" applyFill="1" applyBorder="1" applyAlignment="1" applyProtection="1">
      <alignment vertical="center" wrapText="1"/>
    </xf>
    <xf numFmtId="49" fontId="7" fillId="5" borderId="1" xfId="23" applyNumberFormat="1" applyFont="1" applyFill="1" applyBorder="1" applyAlignment="1" applyProtection="1">
      <alignment vertical="center"/>
    </xf>
    <xf numFmtId="164" fontId="7" fillId="3" borderId="1" xfId="23" applyNumberFormat="1" applyFont="1" applyFill="1" applyBorder="1" applyAlignment="1" applyProtection="1">
      <alignment vertical="center"/>
    </xf>
    <xf numFmtId="4" fontId="7" fillId="3" borderId="1" xfId="23" applyNumberFormat="1" applyFont="1" applyFill="1" applyBorder="1" applyAlignment="1" applyProtection="1">
      <alignment vertical="center"/>
    </xf>
    <xf numFmtId="10" fontId="7" fillId="3" borderId="1" xfId="23" applyNumberFormat="1" applyFont="1" applyFill="1" applyBorder="1" applyAlignment="1" applyProtection="1">
      <alignment vertical="center" wrapText="1"/>
    </xf>
    <xf numFmtId="49" fontId="7" fillId="3" borderId="1" xfId="23" applyNumberFormat="1" applyFont="1" applyFill="1" applyBorder="1" applyAlignment="1" applyProtection="1">
      <alignment vertical="center"/>
    </xf>
    <xf numFmtId="4" fontId="8" fillId="0" borderId="0" xfId="23" applyNumberFormat="1" applyFont="1" applyProtection="1"/>
    <xf numFmtId="10" fontId="8" fillId="0" borderId="0" xfId="23" applyNumberFormat="1" applyFont="1" applyProtection="1"/>
    <xf numFmtId="4" fontId="7" fillId="7" borderId="0" xfId="23" applyNumberFormat="1" applyFont="1" applyFill="1" applyAlignment="1" applyProtection="1">
      <alignment horizontal="center" vertical="center" wrapText="1"/>
    </xf>
    <xf numFmtId="10" fontId="7" fillId="7" borderId="0" xfId="23" applyNumberFormat="1" applyFont="1" applyFill="1" applyAlignment="1" applyProtection="1">
      <alignment horizontal="center" vertical="center" wrapText="1"/>
    </xf>
    <xf numFmtId="164" fontId="7" fillId="2" borderId="1" xfId="23" applyNumberFormat="1" applyFont="1" applyFill="1" applyBorder="1" applyAlignment="1" applyProtection="1">
      <alignment vertical="center"/>
    </xf>
    <xf numFmtId="4" fontId="7" fillId="2" borderId="1" xfId="23" applyNumberFormat="1" applyFont="1" applyFill="1" applyBorder="1" applyAlignment="1" applyProtection="1">
      <alignment vertical="center"/>
    </xf>
    <xf numFmtId="10" fontId="7" fillId="2" borderId="1" xfId="23" applyNumberFormat="1" applyFont="1" applyFill="1" applyBorder="1" applyAlignment="1" applyProtection="1">
      <alignment vertical="center" wrapText="1"/>
    </xf>
    <xf numFmtId="49" fontId="7" fillId="2" borderId="1" xfId="23" applyNumberFormat="1" applyFont="1" applyFill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vertical="center" wrapText="1"/>
    </xf>
    <xf numFmtId="4" fontId="29" fillId="7" borderId="0" xfId="23" applyNumberFormat="1" applyFont="1" applyFill="1" applyAlignment="1" applyProtection="1">
      <alignment horizontal="left" vertical="center" wrapText="1"/>
    </xf>
    <xf numFmtId="0" fontId="14" fillId="0" borderId="0" xfId="23" applyProtection="1"/>
    <xf numFmtId="164" fontId="14" fillId="0" borderId="1" xfId="23" applyNumberFormat="1" applyBorder="1" applyAlignment="1" applyProtection="1">
      <alignment vertical="center"/>
    </xf>
    <xf numFmtId="49" fontId="14" fillId="0" borderId="1" xfId="23" applyNumberFormat="1" applyBorder="1" applyAlignment="1" applyProtection="1">
      <alignment vertical="center"/>
    </xf>
    <xf numFmtId="3" fontId="14" fillId="0" borderId="1" xfId="23" applyNumberFormat="1" applyBorder="1" applyAlignment="1" applyProtection="1">
      <alignment vertical="center"/>
    </xf>
    <xf numFmtId="3" fontId="14" fillId="0" borderId="1" xfId="23" applyNumberFormat="1" applyBorder="1" applyAlignment="1" applyProtection="1">
      <alignment vertical="center" wrapText="1"/>
    </xf>
    <xf numFmtId="164" fontId="10" fillId="0" borderId="1" xfId="23" applyNumberFormat="1" applyFont="1" applyFill="1" applyBorder="1" applyAlignment="1" applyProtection="1">
      <alignment vertical="center"/>
    </xf>
    <xf numFmtId="3" fontId="10" fillId="0" borderId="1" xfId="23" applyNumberFormat="1" applyFont="1" applyFill="1" applyBorder="1" applyAlignment="1" applyProtection="1">
      <alignment vertical="center"/>
    </xf>
    <xf numFmtId="10" fontId="10" fillId="0" borderId="1" xfId="23" applyNumberFormat="1" applyFont="1" applyFill="1" applyBorder="1" applyAlignment="1" applyProtection="1">
      <alignment vertical="center"/>
    </xf>
    <xf numFmtId="0" fontId="8" fillId="0" borderId="0" xfId="23" applyFont="1" applyFill="1" applyProtection="1"/>
    <xf numFmtId="164" fontId="11" fillId="5" borderId="1" xfId="23" applyNumberFormat="1" applyFont="1" applyFill="1" applyBorder="1" applyAlignment="1" applyProtection="1">
      <alignment vertical="center"/>
    </xf>
    <xf numFmtId="164" fontId="31" fillId="5" borderId="1" xfId="23" applyNumberFormat="1" applyFont="1" applyFill="1" applyBorder="1" applyAlignment="1" applyProtection="1">
      <alignment vertical="center"/>
    </xf>
    <xf numFmtId="49" fontId="31" fillId="5" borderId="1" xfId="23" applyNumberFormat="1" applyFont="1" applyFill="1" applyBorder="1" applyAlignment="1" applyProtection="1">
      <alignment vertical="center"/>
    </xf>
    <xf numFmtId="3" fontId="31" fillId="5" borderId="1" xfId="23" applyNumberFormat="1" applyFont="1" applyFill="1" applyBorder="1" applyAlignment="1" applyProtection="1">
      <alignment vertical="center"/>
    </xf>
    <xf numFmtId="4" fontId="31" fillId="5" borderId="1" xfId="23" applyNumberFormat="1" applyFont="1" applyFill="1" applyBorder="1" applyAlignment="1" applyProtection="1">
      <alignment vertical="center"/>
    </xf>
    <xf numFmtId="4" fontId="31" fillId="5" borderId="1" xfId="23" applyNumberFormat="1" applyFont="1" applyFill="1" applyBorder="1" applyAlignment="1" applyProtection="1">
      <alignment vertical="center" wrapText="1"/>
    </xf>
    <xf numFmtId="10" fontId="31" fillId="5" borderId="1" xfId="23" applyNumberFormat="1" applyFont="1" applyFill="1" applyBorder="1" applyAlignment="1" applyProtection="1">
      <alignment vertical="center" wrapText="1"/>
    </xf>
    <xf numFmtId="164" fontId="11" fillId="4" borderId="1" xfId="23" applyNumberFormat="1" applyFont="1" applyFill="1" applyBorder="1" applyAlignment="1" applyProtection="1">
      <alignment vertical="center"/>
    </xf>
    <xf numFmtId="4" fontId="11" fillId="4" borderId="1" xfId="23" applyNumberFormat="1" applyFont="1" applyFill="1" applyBorder="1" applyAlignment="1" applyProtection="1">
      <alignment vertical="center"/>
    </xf>
    <xf numFmtId="10" fontId="11" fillId="4" borderId="1" xfId="23" applyNumberFormat="1" applyFont="1" applyFill="1" applyBorder="1" applyAlignment="1" applyProtection="1">
      <alignment vertical="center"/>
    </xf>
    <xf numFmtId="49" fontId="11" fillId="4" borderId="1" xfId="23" applyNumberFormat="1" applyFont="1" applyFill="1" applyBorder="1" applyAlignment="1" applyProtection="1">
      <alignment vertical="center"/>
    </xf>
    <xf numFmtId="10" fontId="11" fillId="4" borderId="1" xfId="23" applyNumberFormat="1" applyFont="1" applyFill="1" applyBorder="1" applyAlignment="1" applyProtection="1">
      <alignment horizontal="right" vertical="center"/>
    </xf>
    <xf numFmtId="164" fontId="29" fillId="7" borderId="0" xfId="23" applyNumberFormat="1" applyFont="1" applyFill="1" applyAlignment="1" applyProtection="1">
      <alignment horizontal="center" vertical="center" wrapText="1"/>
    </xf>
    <xf numFmtId="49" fontId="29" fillId="7" borderId="0" xfId="23" applyNumberFormat="1" applyFont="1" applyFill="1" applyAlignment="1" applyProtection="1">
      <alignment horizontal="center" vertical="center" wrapText="1"/>
    </xf>
    <xf numFmtId="4" fontId="8" fillId="0" borderId="1" xfId="23" applyNumberFormat="1" applyFont="1" applyBorder="1" applyAlignment="1" applyProtection="1">
      <alignment vertical="center" wrapText="1"/>
    </xf>
    <xf numFmtId="4" fontId="7" fillId="5" borderId="1" xfId="23" applyNumberFormat="1" applyFont="1" applyFill="1" applyBorder="1" applyAlignment="1" applyProtection="1">
      <alignment vertical="center" wrapText="1"/>
    </xf>
    <xf numFmtId="0" fontId="4" fillId="0" borderId="14" xfId="10" applyFont="1" applyBorder="1"/>
    <xf numFmtId="0" fontId="18" fillId="4" borderId="2" xfId="10" applyFont="1" applyFill="1" applyBorder="1" applyAlignment="1">
      <alignment horizontal="center"/>
    </xf>
    <xf numFmtId="0" fontId="18" fillId="4" borderId="3" xfId="10" applyFont="1" applyFill="1" applyBorder="1" applyAlignment="1">
      <alignment horizontal="center"/>
    </xf>
    <xf numFmtId="49" fontId="17" fillId="0" borderId="54" xfId="10" applyNumberFormat="1" applyFont="1" applyFill="1" applyBorder="1" applyAlignment="1">
      <alignment horizontal="right"/>
    </xf>
    <xf numFmtId="43" fontId="17" fillId="0" borderId="86" xfId="10" applyNumberFormat="1" applyFont="1" applyFill="1" applyBorder="1" applyAlignment="1">
      <alignment horizontal="right" vertical="distributed"/>
    </xf>
    <xf numFmtId="49" fontId="17" fillId="0" borderId="57" xfId="10" applyNumberFormat="1" applyFont="1" applyFill="1" applyBorder="1" applyAlignment="1">
      <alignment horizontal="right"/>
    </xf>
    <xf numFmtId="43" fontId="17" fillId="0" borderId="58" xfId="10" applyNumberFormat="1" applyFont="1" applyFill="1" applyBorder="1" applyAlignment="1">
      <alignment horizontal="right" vertical="distributed"/>
    </xf>
    <xf numFmtId="49" fontId="17" fillId="0" borderId="80" xfId="10" applyNumberFormat="1" applyFont="1" applyFill="1" applyBorder="1" applyAlignment="1">
      <alignment horizontal="right"/>
    </xf>
    <xf numFmtId="43" fontId="17" fillId="0" borderId="61" xfId="10" applyNumberFormat="1" applyFont="1" applyFill="1" applyBorder="1" applyAlignment="1">
      <alignment horizontal="right" vertical="distributed"/>
    </xf>
    <xf numFmtId="43" fontId="18" fillId="5" borderId="81" xfId="10" applyNumberFormat="1" applyFont="1" applyFill="1" applyBorder="1" applyAlignment="1">
      <alignment horizontal="right" vertical="distributed"/>
    </xf>
    <xf numFmtId="43" fontId="17" fillId="0" borderId="55" xfId="10" applyNumberFormat="1" applyFont="1" applyFill="1" applyBorder="1" applyAlignment="1">
      <alignment horizontal="right" vertical="distributed"/>
    </xf>
    <xf numFmtId="0" fontId="17" fillId="0" borderId="14" xfId="10" applyFont="1" applyFill="1" applyBorder="1"/>
    <xf numFmtId="49" fontId="17" fillId="0" borderId="57" xfId="10" applyNumberFormat="1" applyFont="1" applyFill="1" applyBorder="1" applyAlignment="1">
      <alignment horizontal="right" vertical="distributed"/>
    </xf>
    <xf numFmtId="49" fontId="17" fillId="0" borderId="60" xfId="10" applyNumberFormat="1" applyFont="1" applyFill="1" applyBorder="1" applyAlignment="1">
      <alignment horizontal="right" vertical="distributed"/>
    </xf>
    <xf numFmtId="43" fontId="18" fillId="4" borderId="81" xfId="10" applyNumberFormat="1" applyFont="1" applyFill="1" applyBorder="1" applyAlignment="1">
      <alignment horizontal="right" vertical="distributed"/>
    </xf>
    <xf numFmtId="0" fontId="17" fillId="0" borderId="14" xfId="10" applyFont="1" applyFill="1" applyBorder="1" applyAlignment="1">
      <alignment horizontal="center"/>
    </xf>
    <xf numFmtId="49" fontId="17" fillId="0" borderId="76" xfId="10" applyNumberFormat="1" applyFont="1" applyFill="1" applyBorder="1" applyAlignment="1">
      <alignment horizontal="right" vertical="distributed"/>
    </xf>
    <xf numFmtId="49" fontId="17" fillId="0" borderId="80" xfId="10" applyNumberFormat="1" applyFont="1" applyFill="1" applyBorder="1" applyAlignment="1">
      <alignment horizontal="right" vertical="distributed"/>
    </xf>
    <xf numFmtId="49" fontId="17" fillId="0" borderId="76" xfId="10" applyNumberFormat="1" applyFont="1" applyFill="1" applyBorder="1" applyAlignment="1">
      <alignment horizontal="right"/>
    </xf>
    <xf numFmtId="43" fontId="18" fillId="4" borderId="34" xfId="10" applyNumberFormat="1" applyFont="1" applyFill="1" applyBorder="1" applyAlignment="1">
      <alignment horizontal="right" vertical="distributed"/>
    </xf>
    <xf numFmtId="0" fontId="11" fillId="4" borderId="2" xfId="0" applyFont="1" applyFill="1" applyBorder="1" applyProtection="1"/>
    <xf numFmtId="0" fontId="11" fillId="4" borderId="34" xfId="0" applyFont="1" applyFill="1" applyBorder="1" applyAlignment="1" applyProtection="1">
      <alignment horizontal="center" wrapText="1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wrapText="1"/>
    </xf>
    <xf numFmtId="4" fontId="10" fillId="0" borderId="57" xfId="0" applyNumberFormat="1" applyFont="1" applyFill="1" applyBorder="1" applyAlignment="1" applyProtection="1">
      <alignment horizontal="right" vertical="distributed"/>
    </xf>
    <xf numFmtId="0" fontId="11" fillId="0" borderId="56" xfId="0" applyFont="1" applyFill="1" applyBorder="1" applyProtection="1"/>
    <xf numFmtId="4" fontId="10" fillId="0" borderId="58" xfId="0" applyNumberFormat="1" applyFont="1" applyFill="1" applyBorder="1" applyAlignment="1" applyProtection="1">
      <alignment horizontal="right" vertical="distributed"/>
    </xf>
    <xf numFmtId="4" fontId="11" fillId="0" borderId="57" xfId="0" applyNumberFormat="1" applyFont="1" applyFill="1" applyBorder="1" applyAlignment="1" applyProtection="1">
      <alignment horizontal="right" vertical="distributed"/>
    </xf>
    <xf numFmtId="4" fontId="10" fillId="0" borderId="15" xfId="0" applyNumberFormat="1" applyFont="1" applyBorder="1" applyProtection="1"/>
    <xf numFmtId="4" fontId="10" fillId="0" borderId="83" xfId="0" applyNumberFormat="1" applyFont="1" applyBorder="1" applyProtection="1"/>
    <xf numFmtId="4" fontId="10" fillId="0" borderId="58" xfId="0" applyNumberFormat="1" applyFont="1" applyBorder="1" applyProtection="1"/>
    <xf numFmtId="0" fontId="11" fillId="0" borderId="0" xfId="0" applyFont="1" applyProtection="1"/>
    <xf numFmtId="4" fontId="11" fillId="0" borderId="0" xfId="0" applyNumberFormat="1" applyFont="1" applyAlignment="1" applyProtection="1">
      <alignment horizontal="right" vertical="distributed"/>
    </xf>
    <xf numFmtId="0" fontId="10" fillId="0" borderId="0" xfId="0" applyFont="1" applyProtection="1"/>
    <xf numFmtId="4" fontId="10" fillId="0" borderId="0" xfId="0" applyNumberFormat="1" applyFont="1" applyAlignment="1" applyProtection="1">
      <alignment horizontal="right" vertical="distributed"/>
    </xf>
    <xf numFmtId="0" fontId="25" fillId="0" borderId="0" xfId="0" applyFont="1" applyFill="1" applyProtection="1"/>
    <xf numFmtId="4" fontId="25" fillId="0" borderId="0" xfId="0" applyNumberFormat="1" applyFont="1" applyFill="1" applyProtection="1"/>
    <xf numFmtId="4" fontId="25" fillId="0" borderId="0" xfId="0" applyNumberFormat="1" applyFont="1" applyFill="1" applyBorder="1" applyProtection="1"/>
    <xf numFmtId="0" fontId="18" fillId="4" borderId="34" xfId="10" applyFont="1" applyFill="1" applyBorder="1" applyAlignment="1">
      <alignment horizontal="center"/>
    </xf>
    <xf numFmtId="0" fontId="18" fillId="4" borderId="34" xfId="10" applyFont="1" applyFill="1" applyBorder="1" applyAlignment="1">
      <alignment horizontal="center" vertical="center" wrapText="1"/>
    </xf>
    <xf numFmtId="0" fontId="17" fillId="4" borderId="34" xfId="10" applyFont="1" applyFill="1" applyBorder="1" applyAlignment="1">
      <alignment horizontal="center" vertical="center" wrapText="1"/>
    </xf>
    <xf numFmtId="49" fontId="17" fillId="5" borderId="53" xfId="10" applyNumberFormat="1" applyFont="1" applyFill="1" applyBorder="1" applyAlignment="1">
      <alignment horizontal="left" vertical="distributed" wrapText="1"/>
    </xf>
    <xf numFmtId="43" fontId="18" fillId="5" borderId="54" xfId="10" applyNumberFormat="1" applyFont="1" applyFill="1" applyBorder="1" applyAlignment="1">
      <alignment horizontal="right" vertical="distributed"/>
    </xf>
    <xf numFmtId="43" fontId="18" fillId="5" borderId="54" xfId="10" applyNumberFormat="1" applyFont="1" applyFill="1" applyBorder="1" applyAlignment="1">
      <alignment horizontal="right" vertical="distributed" wrapText="1"/>
    </xf>
    <xf numFmtId="43" fontId="18" fillId="5" borderId="55" xfId="10" applyNumberFormat="1" applyFont="1" applyFill="1" applyBorder="1" applyAlignment="1">
      <alignment horizontal="right" vertical="distributed"/>
    </xf>
    <xf numFmtId="49" fontId="17" fillId="0" borderId="56" xfId="10" applyNumberFormat="1" applyFont="1" applyFill="1" applyBorder="1" applyAlignment="1">
      <alignment horizontal="left" vertical="distributed" wrapText="1"/>
    </xf>
    <xf numFmtId="43" fontId="17" fillId="0" borderId="57" xfId="10" applyNumberFormat="1" applyFont="1" applyFill="1" applyBorder="1" applyAlignment="1">
      <alignment horizontal="right" vertical="distributed" wrapText="1"/>
    </xf>
    <xf numFmtId="49" fontId="17" fillId="5" borderId="56" xfId="10" applyNumberFormat="1" applyFont="1" applyFill="1" applyBorder="1" applyAlignment="1">
      <alignment horizontal="left" vertical="distributed" wrapText="1"/>
    </xf>
    <xf numFmtId="43" fontId="18" fillId="5" borderId="57" xfId="10" applyNumberFormat="1" applyFont="1" applyFill="1" applyBorder="1" applyAlignment="1">
      <alignment horizontal="right" vertical="distributed" wrapText="1"/>
    </xf>
    <xf numFmtId="43" fontId="18" fillId="5" borderId="58" xfId="10" applyNumberFormat="1" applyFont="1" applyFill="1" applyBorder="1" applyAlignment="1">
      <alignment horizontal="right" vertical="distributed"/>
    </xf>
    <xf numFmtId="0" fontId="2" fillId="0" borderId="0" xfId="25"/>
    <xf numFmtId="0" fontId="18" fillId="4" borderId="34" xfId="25" applyFont="1" applyFill="1" applyBorder="1" applyAlignment="1">
      <alignment horizontal="center" wrapText="1"/>
    </xf>
    <xf numFmtId="0" fontId="2" fillId="0" borderId="0" xfId="25" applyAlignment="1">
      <alignment wrapText="1"/>
    </xf>
    <xf numFmtId="3" fontId="2" fillId="0" borderId="0" xfId="25" applyNumberFormat="1"/>
    <xf numFmtId="3" fontId="18" fillId="5" borderId="34" xfId="25" applyNumberFormat="1" applyFont="1" applyFill="1" applyBorder="1" applyAlignment="1">
      <alignment horizontal="right" vertical="center"/>
    </xf>
    <xf numFmtId="0" fontId="2" fillId="0" borderId="0" xfId="25" applyAlignment="1">
      <alignment horizontal="right" vertical="center"/>
    </xf>
    <xf numFmtId="41" fontId="2" fillId="0" borderId="0" xfId="25" applyNumberFormat="1"/>
    <xf numFmtId="3" fontId="18" fillId="4" borderId="34" xfId="25" applyNumberFormat="1" applyFont="1" applyFill="1" applyBorder="1" applyAlignment="1">
      <alignment horizontal="center" vertical="center" wrapText="1"/>
    </xf>
    <xf numFmtId="0" fontId="18" fillId="4" borderId="34" xfId="25" applyFont="1" applyFill="1" applyBorder="1" applyAlignment="1">
      <alignment horizontal="center" vertical="center" wrapText="1"/>
    </xf>
    <xf numFmtId="3" fontId="18" fillId="4" borderId="3" xfId="25" applyNumberFormat="1" applyFont="1" applyFill="1" applyBorder="1" applyAlignment="1">
      <alignment horizontal="center" vertical="center" wrapText="1"/>
    </xf>
    <xf numFmtId="3" fontId="18" fillId="5" borderId="4" xfId="25" applyNumberFormat="1" applyFont="1" applyFill="1" applyBorder="1" applyAlignment="1">
      <alignment horizontal="right" vertical="center"/>
    </xf>
    <xf numFmtId="3" fontId="10" fillId="0" borderId="57" xfId="25" applyNumberFormat="1" applyFont="1" applyFill="1" applyBorder="1"/>
    <xf numFmtId="49" fontId="10" fillId="0" borderId="57" xfId="25" applyNumberFormat="1" applyFont="1" applyFill="1" applyBorder="1" applyAlignment="1">
      <alignment horizontal="right"/>
    </xf>
    <xf numFmtId="41" fontId="10" fillId="0" borderId="57" xfId="25" applyNumberFormat="1" applyFont="1" applyFill="1" applyBorder="1" applyAlignment="1">
      <alignment horizontal="right" vertical="distributed"/>
    </xf>
    <xf numFmtId="0" fontId="17" fillId="0" borderId="44" xfId="25" applyFont="1" applyFill="1" applyBorder="1"/>
    <xf numFmtId="0" fontId="17" fillId="0" borderId="17" xfId="25" applyFont="1" applyFill="1" applyBorder="1"/>
    <xf numFmtId="0" fontId="17" fillId="0" borderId="56" xfId="25" applyFont="1" applyFill="1" applyBorder="1"/>
    <xf numFmtId="0" fontId="17" fillId="0" borderId="14" xfId="25" applyFont="1" applyFill="1" applyBorder="1"/>
    <xf numFmtId="3" fontId="10" fillId="0" borderId="12" xfId="25" applyNumberFormat="1" applyFont="1" applyFill="1" applyBorder="1"/>
    <xf numFmtId="3" fontId="10" fillId="0" borderId="55" xfId="25" applyNumberFormat="1" applyFont="1" applyFill="1" applyBorder="1"/>
    <xf numFmtId="3" fontId="10" fillId="0" borderId="58" xfId="25" applyNumberFormat="1" applyFont="1" applyFill="1" applyBorder="1"/>
    <xf numFmtId="3" fontId="10" fillId="0" borderId="15" xfId="25" applyNumberFormat="1" applyFont="1" applyFill="1" applyBorder="1"/>
    <xf numFmtId="3" fontId="10" fillId="0" borderId="54" xfId="25" applyNumberFormat="1" applyFont="1" applyFill="1" applyBorder="1"/>
    <xf numFmtId="49" fontId="10" fillId="0" borderId="76" xfId="25" applyNumberFormat="1" applyFont="1" applyFill="1" applyBorder="1" applyAlignment="1">
      <alignment horizontal="right"/>
    </xf>
    <xf numFmtId="41" fontId="10" fillId="0" borderId="54" xfId="25" applyNumberFormat="1" applyFont="1" applyFill="1" applyBorder="1" applyAlignment="1">
      <alignment horizontal="right" vertical="distributed"/>
    </xf>
    <xf numFmtId="41" fontId="10" fillId="0" borderId="76" xfId="25" applyNumberFormat="1" applyFont="1" applyFill="1" applyBorder="1" applyAlignment="1">
      <alignment horizontal="right" vertical="distributed"/>
    </xf>
    <xf numFmtId="41" fontId="10" fillId="0" borderId="80" xfId="25" applyNumberFormat="1" applyFont="1" applyFill="1" applyBorder="1" applyAlignment="1">
      <alignment horizontal="right" vertical="distributed"/>
    </xf>
    <xf numFmtId="49" fontId="10" fillId="0" borderId="80" xfId="25" applyNumberFormat="1" applyFont="1" applyFill="1" applyBorder="1" applyAlignment="1">
      <alignment horizontal="right"/>
    </xf>
    <xf numFmtId="3" fontId="10" fillId="0" borderId="60" xfId="25" applyNumberFormat="1" applyFont="1" applyFill="1" applyBorder="1"/>
    <xf numFmtId="0" fontId="18" fillId="5" borderId="34" xfId="25" applyFont="1" applyFill="1" applyBorder="1" applyAlignment="1">
      <alignment horizontal="left" vertical="center"/>
    </xf>
    <xf numFmtId="0" fontId="17" fillId="0" borderId="0" xfId="12" applyFont="1"/>
    <xf numFmtId="0" fontId="18" fillId="4" borderId="75" xfId="12" applyFont="1" applyFill="1" applyBorder="1" applyAlignment="1">
      <alignment horizontal="center" vertical="center" wrapText="1"/>
    </xf>
    <xf numFmtId="0" fontId="18" fillId="4" borderId="76" xfId="12" applyFont="1" applyFill="1" applyBorder="1" applyAlignment="1">
      <alignment horizontal="center" vertical="center" wrapText="1"/>
    </xf>
    <xf numFmtId="0" fontId="17" fillId="0" borderId="56" xfId="12" applyFont="1" applyFill="1" applyBorder="1" applyAlignment="1">
      <alignment horizontal="center" vertical="center" wrapText="1"/>
    </xf>
    <xf numFmtId="0" fontId="17" fillId="0" borderId="57" xfId="12" applyFont="1" applyFill="1" applyBorder="1" applyAlignment="1">
      <alignment horizontal="center" vertical="center" wrapText="1"/>
    </xf>
    <xf numFmtId="0" fontId="17" fillId="0" borderId="57" xfId="12" applyFont="1" applyFill="1" applyBorder="1" applyAlignment="1">
      <alignment horizontal="left" vertical="center" wrapText="1"/>
    </xf>
    <xf numFmtId="43" fontId="17" fillId="0" borderId="57" xfId="12" applyNumberFormat="1" applyFont="1" applyFill="1" applyBorder="1" applyAlignment="1">
      <alignment horizontal="right" vertical="distributed" wrapText="1"/>
    </xf>
    <xf numFmtId="4" fontId="17" fillId="0" borderId="58" xfId="12" applyNumberFormat="1" applyFont="1" applyFill="1" applyBorder="1"/>
    <xf numFmtId="0" fontId="17" fillId="0" borderId="57" xfId="12" applyFont="1" applyFill="1" applyBorder="1" applyAlignment="1">
      <alignment vertical="center" wrapText="1"/>
    </xf>
    <xf numFmtId="0" fontId="18" fillId="0" borderId="56" xfId="12" applyFont="1" applyFill="1" applyBorder="1" applyAlignment="1">
      <alignment horizontal="center" vertical="center" wrapText="1"/>
    </xf>
    <xf numFmtId="0" fontId="18" fillId="5" borderId="56" xfId="12" applyFont="1" applyFill="1" applyBorder="1" applyAlignment="1">
      <alignment horizontal="left" vertical="center" wrapText="1"/>
    </xf>
    <xf numFmtId="0" fontId="18" fillId="5" borderId="57" xfId="12" applyFont="1" applyFill="1" applyBorder="1" applyAlignment="1">
      <alignment horizontal="right" vertical="center" wrapText="1"/>
    </xf>
    <xf numFmtId="0" fontId="18" fillId="5" borderId="57" xfId="12" applyFont="1" applyFill="1" applyBorder="1" applyAlignment="1">
      <alignment vertical="center" wrapText="1"/>
    </xf>
    <xf numFmtId="43" fontId="18" fillId="5" borderId="57" xfId="12" applyNumberFormat="1" applyFont="1" applyFill="1" applyBorder="1" applyAlignment="1">
      <alignment horizontal="right" vertical="distributed" wrapText="1"/>
    </xf>
    <xf numFmtId="4" fontId="18" fillId="5" borderId="58" xfId="12" applyNumberFormat="1" applyFont="1" applyFill="1" applyBorder="1" applyAlignment="1">
      <alignment horizontal="right" vertical="distributed"/>
    </xf>
    <xf numFmtId="0" fontId="18" fillId="5" borderId="56" xfId="12" applyFont="1" applyFill="1" applyBorder="1" applyAlignment="1">
      <alignment horizontal="left"/>
    </xf>
    <xf numFmtId="0" fontId="18" fillId="5" borderId="57" xfId="12" applyFont="1" applyFill="1" applyBorder="1"/>
    <xf numFmtId="43" fontId="18" fillId="5" borderId="57" xfId="12" applyNumberFormat="1" applyFont="1" applyFill="1" applyBorder="1" applyAlignment="1">
      <alignment horizontal="right" vertical="distributed"/>
    </xf>
    <xf numFmtId="4" fontId="18" fillId="5" borderId="58" xfId="12" applyNumberFormat="1" applyFont="1" applyFill="1" applyBorder="1"/>
    <xf numFmtId="0" fontId="18" fillId="4" borderId="59" xfId="12" applyFont="1" applyFill="1" applyBorder="1"/>
    <xf numFmtId="0" fontId="18" fillId="4" borderId="60" xfId="12" applyFont="1" applyFill="1" applyBorder="1"/>
    <xf numFmtId="43" fontId="18" fillId="4" borderId="60" xfId="12" applyNumberFormat="1" applyFont="1" applyFill="1" applyBorder="1" applyAlignment="1">
      <alignment horizontal="right" vertical="distributed"/>
    </xf>
    <xf numFmtId="4" fontId="18" fillId="3" borderId="61" xfId="12" applyNumberFormat="1" applyFont="1" applyFill="1" applyBorder="1"/>
    <xf numFmtId="43" fontId="17" fillId="0" borderId="0" xfId="12" applyNumberFormat="1" applyFont="1"/>
    <xf numFmtId="0" fontId="18" fillId="0" borderId="57" xfId="12" applyFont="1" applyFill="1" applyBorder="1" applyAlignment="1">
      <alignment horizontal="center" vertical="center" wrapText="1"/>
    </xf>
    <xf numFmtId="0" fontId="18" fillId="4" borderId="77" xfId="12" applyFont="1" applyFill="1" applyBorder="1" applyAlignment="1">
      <alignment horizontal="center"/>
    </xf>
    <xf numFmtId="4" fontId="18" fillId="0" borderId="34" xfId="12" applyNumberFormat="1" applyFont="1" applyBorder="1" applyAlignment="1">
      <alignment horizontal="right" vertical="distributed"/>
    </xf>
    <xf numFmtId="0" fontId="17" fillId="0" borderId="44" xfId="12" applyFont="1" applyFill="1" applyBorder="1"/>
    <xf numFmtId="4" fontId="17" fillId="0" borderId="88" xfId="12" applyNumberFormat="1" applyFont="1" applyFill="1" applyBorder="1" applyAlignment="1">
      <alignment horizontal="right" vertical="distributed"/>
    </xf>
    <xf numFmtId="0" fontId="17" fillId="0" borderId="89" xfId="12" applyFont="1" applyFill="1" applyBorder="1"/>
    <xf numFmtId="4" fontId="17" fillId="0" borderId="58" xfId="12" applyNumberFormat="1" applyFont="1" applyFill="1" applyBorder="1" applyAlignment="1">
      <alignment horizontal="right" vertical="distributed"/>
    </xf>
    <xf numFmtId="0" fontId="17" fillId="0" borderId="90" xfId="12" applyFont="1" applyFill="1" applyBorder="1"/>
    <xf numFmtId="4" fontId="17" fillId="0" borderId="83" xfId="12" applyNumberFormat="1" applyFont="1" applyFill="1" applyBorder="1" applyAlignment="1">
      <alignment horizontal="right" vertical="distributed"/>
    </xf>
    <xf numFmtId="0" fontId="17" fillId="0" borderId="56" xfId="12" applyFont="1" applyFill="1" applyBorder="1"/>
    <xf numFmtId="0" fontId="18" fillId="5" borderId="5" xfId="12" applyFont="1" applyFill="1" applyBorder="1"/>
    <xf numFmtId="4" fontId="18" fillId="5" borderId="34" xfId="12" applyNumberFormat="1" applyFont="1" applyFill="1" applyBorder="1" applyAlignment="1">
      <alignment horizontal="right" vertical="distributed"/>
    </xf>
    <xf numFmtId="0" fontId="17" fillId="0" borderId="53" xfId="12" applyFont="1" applyFill="1" applyBorder="1"/>
    <xf numFmtId="0" fontId="18" fillId="5" borderId="34" xfId="12" applyFont="1" applyFill="1" applyBorder="1"/>
    <xf numFmtId="0" fontId="18" fillId="4" borderId="2" xfId="12" applyFont="1" applyFill="1" applyBorder="1"/>
    <xf numFmtId="4" fontId="18" fillId="4" borderId="2" xfId="12" applyNumberFormat="1" applyFont="1" applyFill="1" applyBorder="1" applyAlignment="1">
      <alignment horizontal="right" vertical="distributed"/>
    </xf>
    <xf numFmtId="43" fontId="2" fillId="0" borderId="0" xfId="25" applyNumberFormat="1" applyAlignment="1">
      <alignment horizontal="right"/>
    </xf>
    <xf numFmtId="0" fontId="17" fillId="0" borderId="0" xfId="25" applyFont="1"/>
    <xf numFmtId="0" fontId="17" fillId="0" borderId="34" xfId="25" applyFont="1" applyBorder="1"/>
    <xf numFmtId="43" fontId="17" fillId="0" borderId="0" xfId="25" applyNumberFormat="1" applyFont="1"/>
    <xf numFmtId="43" fontId="17" fillId="0" borderId="0" xfId="25" applyNumberFormat="1" applyFont="1" applyAlignment="1">
      <alignment horizontal="right"/>
    </xf>
    <xf numFmtId="43" fontId="18" fillId="3" borderId="4" xfId="25" applyNumberFormat="1" applyFont="1" applyFill="1" applyBorder="1" applyAlignment="1"/>
    <xf numFmtId="0" fontId="18" fillId="5" borderId="34" xfId="25" applyFont="1" applyFill="1" applyBorder="1" applyAlignment="1">
      <alignment horizontal="center" wrapText="1"/>
    </xf>
    <xf numFmtId="0" fontId="18" fillId="8" borderId="34" xfId="25" applyFont="1" applyFill="1" applyBorder="1" applyAlignment="1">
      <alignment horizontal="center" wrapText="1"/>
    </xf>
    <xf numFmtId="0" fontId="18" fillId="9" borderId="34" xfId="25" applyFont="1" applyFill="1" applyBorder="1" applyAlignment="1">
      <alignment horizontal="center" vertical="center"/>
    </xf>
    <xf numFmtId="0" fontId="17" fillId="0" borderId="44" xfId="25" applyFont="1" applyBorder="1"/>
    <xf numFmtId="0" fontId="17" fillId="0" borderId="57" xfId="25" applyFont="1" applyBorder="1"/>
    <xf numFmtId="43" fontId="17" fillId="9" borderId="57" xfId="25" applyNumberFormat="1" applyFont="1" applyFill="1" applyBorder="1" applyAlignment="1"/>
    <xf numFmtId="43" fontId="17" fillId="8" borderId="57" xfId="25" applyNumberFormat="1" applyFont="1" applyFill="1" applyBorder="1" applyAlignment="1"/>
    <xf numFmtId="43" fontId="17" fillId="5" borderId="57" xfId="25" applyNumberFormat="1" applyFont="1" applyFill="1" applyBorder="1" applyAlignment="1"/>
    <xf numFmtId="0" fontId="17" fillId="9" borderId="57" xfId="25" applyFont="1" applyFill="1" applyBorder="1" applyAlignment="1"/>
    <xf numFmtId="0" fontId="17" fillId="0" borderId="56" xfId="25" applyFont="1" applyBorder="1"/>
    <xf numFmtId="0" fontId="17" fillId="0" borderId="14" xfId="25" applyFont="1" applyBorder="1"/>
    <xf numFmtId="0" fontId="17" fillId="0" borderId="82" xfId="25" applyFont="1" applyBorder="1"/>
    <xf numFmtId="0" fontId="17" fillId="0" borderId="76" xfId="25" applyFont="1" applyBorder="1"/>
    <xf numFmtId="0" fontId="17" fillId="8" borderId="76" xfId="25" applyFont="1" applyFill="1" applyBorder="1" applyAlignment="1"/>
    <xf numFmtId="43" fontId="17" fillId="5" borderId="76" xfId="25" applyNumberFormat="1" applyFont="1" applyFill="1" applyBorder="1" applyAlignment="1">
      <alignment horizontal="right"/>
    </xf>
    <xf numFmtId="43" fontId="17" fillId="9" borderId="76" xfId="25" applyNumberFormat="1" applyFont="1" applyFill="1" applyBorder="1" applyAlignment="1"/>
    <xf numFmtId="43" fontId="17" fillId="9" borderId="60" xfId="25" applyNumberFormat="1" applyFont="1" applyFill="1" applyBorder="1" applyAlignment="1"/>
    <xf numFmtId="43" fontId="17" fillId="5" borderId="60" xfId="25" applyNumberFormat="1" applyFont="1" applyFill="1" applyBorder="1" applyAlignment="1"/>
    <xf numFmtId="43" fontId="17" fillId="8" borderId="80" xfId="25" applyNumberFormat="1" applyFont="1" applyFill="1" applyBorder="1" applyAlignment="1"/>
    <xf numFmtId="43" fontId="18" fillId="3" borderId="34" xfId="25" applyNumberFormat="1" applyFont="1" applyFill="1" applyBorder="1" applyAlignment="1"/>
    <xf numFmtId="0" fontId="17" fillId="0" borderId="60" xfId="25" applyFont="1" applyBorder="1"/>
    <xf numFmtId="0" fontId="18" fillId="4" borderId="34" xfId="25" applyFont="1" applyFill="1" applyBorder="1" applyAlignment="1">
      <alignment horizontal="center" vertical="center"/>
    </xf>
    <xf numFmtId="43" fontId="18" fillId="4" borderId="55" xfId="25" applyNumberFormat="1" applyFont="1" applyFill="1" applyBorder="1" applyAlignment="1"/>
    <xf numFmtId="43" fontId="18" fillId="4" borderId="58" xfId="25" applyNumberFormat="1" applyFont="1" applyFill="1" applyBorder="1" applyAlignment="1"/>
    <xf numFmtId="43" fontId="18" fillId="4" borderId="15" xfId="25" applyNumberFormat="1" applyFont="1" applyFill="1" applyBorder="1" applyAlignment="1"/>
    <xf numFmtId="43" fontId="18" fillId="4" borderId="83" xfId="25" applyNumberFormat="1" applyFont="1" applyFill="1" applyBorder="1" applyAlignment="1"/>
    <xf numFmtId="43" fontId="18" fillId="4" borderId="61" xfId="25" applyNumberFormat="1" applyFont="1" applyFill="1" applyBorder="1" applyAlignment="1"/>
    <xf numFmtId="0" fontId="17" fillId="0" borderId="56" xfId="13" applyFont="1" applyFill="1" applyBorder="1"/>
    <xf numFmtId="4" fontId="17" fillId="0" borderId="57" xfId="13" applyNumberFormat="1" applyFont="1" applyFill="1" applyBorder="1" applyAlignment="1">
      <alignment horizontal="right"/>
    </xf>
    <xf numFmtId="43" fontId="17" fillId="0" borderId="57" xfId="13" applyNumberFormat="1" applyFont="1" applyFill="1" applyBorder="1" applyAlignment="1">
      <alignment horizontal="right" vertical="distributed"/>
    </xf>
    <xf numFmtId="4" fontId="17" fillId="0" borderId="57" xfId="13" applyNumberFormat="1" applyFont="1" applyFill="1" applyBorder="1" applyAlignment="1">
      <alignment horizontal="right" vertical="distributed"/>
    </xf>
    <xf numFmtId="4" fontId="17" fillId="0" borderId="57" xfId="13" applyNumberFormat="1" applyFont="1" applyFill="1" applyBorder="1" applyAlignment="1">
      <alignment horizontal="right" vertical="top" wrapText="1"/>
    </xf>
    <xf numFmtId="43" fontId="17" fillId="0" borderId="57" xfId="13" applyNumberFormat="1" applyFont="1" applyFill="1" applyBorder="1" applyAlignment="1">
      <alignment horizontal="right" vertical="distributed" wrapText="1"/>
    </xf>
    <xf numFmtId="4" fontId="17" fillId="0" borderId="57" xfId="13" applyNumberFormat="1" applyFont="1" applyFill="1" applyBorder="1" applyAlignment="1">
      <alignment horizontal="right" vertical="distributed" wrapText="1"/>
    </xf>
    <xf numFmtId="0" fontId="17" fillId="0" borderId="56" xfId="13" applyFont="1" applyFill="1" applyBorder="1" applyAlignment="1">
      <alignment vertical="top" wrapText="1"/>
    </xf>
    <xf numFmtId="0" fontId="17" fillId="0" borderId="56" xfId="13" applyFont="1" applyFill="1" applyBorder="1" applyAlignment="1">
      <alignment wrapText="1"/>
    </xf>
    <xf numFmtId="0" fontId="17" fillId="0" borderId="57" xfId="13" applyFont="1" applyFill="1" applyBorder="1" applyAlignment="1"/>
    <xf numFmtId="43" fontId="17" fillId="0" borderId="58" xfId="13" applyNumberFormat="1" applyFont="1" applyFill="1" applyBorder="1" applyAlignment="1">
      <alignment horizontal="center" vertical="distributed"/>
    </xf>
    <xf numFmtId="0" fontId="17" fillId="0" borderId="56" xfId="13" applyFont="1" applyFill="1" applyBorder="1" applyAlignment="1"/>
    <xf numFmtId="4" fontId="17" fillId="0" borderId="57" xfId="13" applyNumberFormat="1" applyFont="1" applyFill="1" applyBorder="1" applyAlignment="1"/>
    <xf numFmtId="0" fontId="17" fillId="0" borderId="57" xfId="13" applyFont="1" applyFill="1" applyBorder="1" applyAlignment="1">
      <alignment horizontal="left"/>
    </xf>
    <xf numFmtId="4" fontId="17" fillId="0" borderId="57" xfId="13" applyNumberFormat="1" applyFont="1" applyFill="1" applyBorder="1" applyAlignment="1">
      <alignment horizontal="left"/>
    </xf>
    <xf numFmtId="0" fontId="17" fillId="0" borderId="56" xfId="13" applyFont="1" applyFill="1" applyBorder="1" applyAlignment="1">
      <alignment horizontal="left"/>
    </xf>
    <xf numFmtId="0" fontId="34" fillId="0" borderId="0" xfId="13" applyFont="1" applyFill="1"/>
    <xf numFmtId="0" fontId="17" fillId="0" borderId="0" xfId="13" applyFont="1" applyFill="1"/>
    <xf numFmtId="4" fontId="17" fillId="0" borderId="0" xfId="13" applyNumberFormat="1" applyFont="1" applyFill="1"/>
    <xf numFmtId="0" fontId="17" fillId="0" borderId="0" xfId="13" applyFont="1" applyFill="1" applyAlignment="1">
      <alignment horizontal="center"/>
    </xf>
    <xf numFmtId="4" fontId="18" fillId="4" borderId="57" xfId="13" applyNumberFormat="1" applyFont="1" applyFill="1" applyBorder="1" applyAlignment="1"/>
    <xf numFmtId="0" fontId="18" fillId="4" borderId="56" xfId="13" applyFont="1" applyFill="1" applyBorder="1" applyAlignment="1"/>
    <xf numFmtId="0" fontId="17" fillId="4" borderId="57" xfId="13" applyFont="1" applyFill="1" applyBorder="1" applyAlignment="1"/>
    <xf numFmtId="0" fontId="18" fillId="4" borderId="57" xfId="13" applyFont="1" applyFill="1" applyBorder="1" applyAlignment="1"/>
    <xf numFmtId="43" fontId="18" fillId="4" borderId="58" xfId="13" applyNumberFormat="1" applyFont="1" applyFill="1" applyBorder="1" applyAlignment="1">
      <alignment horizontal="center" vertical="distributed"/>
    </xf>
    <xf numFmtId="0" fontId="18" fillId="4" borderId="56" xfId="13" applyFont="1" applyFill="1" applyBorder="1" applyAlignment="1">
      <alignment horizontal="left"/>
    </xf>
    <xf numFmtId="0" fontId="18" fillId="4" borderId="57" xfId="13" applyFont="1" applyFill="1" applyBorder="1" applyAlignment="1">
      <alignment horizontal="left"/>
    </xf>
    <xf numFmtId="4" fontId="18" fillId="4" borderId="57" xfId="13" applyNumberFormat="1" applyFont="1" applyFill="1" applyBorder="1" applyAlignment="1">
      <alignment horizontal="right"/>
    </xf>
    <xf numFmtId="0" fontId="17" fillId="4" borderId="34" xfId="13" applyFont="1" applyFill="1" applyBorder="1" applyAlignment="1">
      <alignment wrapText="1"/>
    </xf>
    <xf numFmtId="0" fontId="18" fillId="4" borderId="34" xfId="13" applyFont="1" applyFill="1" applyBorder="1" applyAlignment="1">
      <alignment horizontal="center" vertical="top" wrapText="1"/>
    </xf>
    <xf numFmtId="0" fontId="17" fillId="0" borderId="53" xfId="13" applyFont="1" applyFill="1" applyBorder="1" applyAlignment="1"/>
    <xf numFmtId="4" fontId="17" fillId="0" borderId="54" xfId="13" applyNumberFormat="1" applyFont="1" applyFill="1" applyBorder="1" applyAlignment="1"/>
    <xf numFmtId="4" fontId="17" fillId="0" borderId="54" xfId="13" applyNumberFormat="1" applyFont="1" applyFill="1" applyBorder="1" applyAlignment="1">
      <alignment vertical="distributed"/>
    </xf>
    <xf numFmtId="4" fontId="17" fillId="0" borderId="57" xfId="13" applyNumberFormat="1" applyFont="1" applyFill="1" applyBorder="1" applyAlignment="1">
      <alignment vertical="top" wrapText="1"/>
    </xf>
    <xf numFmtId="4" fontId="17" fillId="0" borderId="57" xfId="13" applyNumberFormat="1" applyFont="1" applyFill="1" applyBorder="1" applyAlignment="1">
      <alignment vertical="distributed" wrapText="1"/>
    </xf>
    <xf numFmtId="4" fontId="17" fillId="0" borderId="57" xfId="13" applyNumberFormat="1" applyFont="1" applyFill="1" applyBorder="1" applyAlignment="1">
      <alignment vertical="distributed"/>
    </xf>
    <xf numFmtId="43" fontId="18" fillId="0" borderId="58" xfId="13" applyNumberFormat="1" applyFont="1" applyFill="1" applyBorder="1" applyAlignment="1">
      <alignment horizontal="right" vertical="distributed"/>
    </xf>
    <xf numFmtId="43" fontId="18" fillId="4" borderId="58" xfId="13" applyNumberFormat="1" applyFont="1" applyFill="1" applyBorder="1" applyAlignment="1">
      <alignment horizontal="right" vertical="distributed"/>
    </xf>
    <xf numFmtId="0" fontId="17" fillId="0" borderId="53" xfId="13" applyFont="1" applyFill="1" applyBorder="1" applyAlignment="1">
      <alignment wrapText="1"/>
    </xf>
    <xf numFmtId="4" fontId="17" fillId="0" borderId="54" xfId="13" applyNumberFormat="1" applyFont="1" applyFill="1" applyBorder="1" applyAlignment="1">
      <alignment horizontal="right" vertical="distributed"/>
    </xf>
    <xf numFmtId="43" fontId="17" fillId="0" borderId="54" xfId="13" applyNumberFormat="1" applyFont="1" applyFill="1" applyBorder="1" applyAlignment="1">
      <alignment horizontal="right" vertical="justify"/>
    </xf>
    <xf numFmtId="43" fontId="17" fillId="0" borderId="54" xfId="13" applyNumberFormat="1" applyFont="1" applyFill="1" applyBorder="1" applyAlignment="1">
      <alignment horizontal="right" vertical="distributed"/>
    </xf>
    <xf numFmtId="43" fontId="17" fillId="0" borderId="57" xfId="13" applyNumberFormat="1" applyFont="1" applyFill="1" applyBorder="1" applyAlignment="1">
      <alignment horizontal="right" vertical="justify" wrapText="1"/>
    </xf>
    <xf numFmtId="0" fontId="10" fillId="0" borderId="56" xfId="13" applyFont="1" applyFill="1" applyBorder="1" applyAlignment="1">
      <alignment wrapText="1"/>
    </xf>
    <xf numFmtId="4" fontId="10" fillId="0" borderId="57" xfId="13" applyNumberFormat="1" applyFont="1" applyFill="1" applyBorder="1" applyAlignment="1">
      <alignment horizontal="right" vertical="distributed"/>
    </xf>
    <xf numFmtId="43" fontId="10" fillId="0" borderId="57" xfId="13" applyNumberFormat="1" applyFont="1" applyFill="1" applyBorder="1" applyAlignment="1">
      <alignment horizontal="right" vertical="justify"/>
    </xf>
    <xf numFmtId="43" fontId="17" fillId="0" borderId="57" xfId="13" applyNumberFormat="1" applyFont="1" applyFill="1" applyBorder="1" applyAlignment="1">
      <alignment horizontal="right" vertical="justify"/>
    </xf>
    <xf numFmtId="43" fontId="17" fillId="0" borderId="58" xfId="13" applyNumberFormat="1" applyFont="1" applyFill="1" applyBorder="1" applyAlignment="1">
      <alignment horizontal="right" vertical="distributed"/>
    </xf>
    <xf numFmtId="0" fontId="17" fillId="0" borderId="0" xfId="13" applyFont="1"/>
    <xf numFmtId="10" fontId="17" fillId="0" borderId="55" xfId="13" applyNumberFormat="1" applyFont="1" applyFill="1" applyBorder="1" applyAlignment="1">
      <alignment horizontal="right" vertical="distributed"/>
    </xf>
    <xf numFmtId="10" fontId="17" fillId="0" borderId="58" xfId="13" applyNumberFormat="1" applyFont="1" applyFill="1" applyBorder="1" applyAlignment="1">
      <alignment horizontal="right" vertical="distributed" wrapText="1"/>
    </xf>
    <xf numFmtId="10" fontId="17" fillId="0" borderId="58" xfId="13" applyNumberFormat="1" applyFont="1" applyFill="1" applyBorder="1" applyAlignment="1">
      <alignment horizontal="right" vertical="distributed"/>
    </xf>
    <xf numFmtId="10" fontId="17" fillId="0" borderId="58" xfId="13" applyNumberFormat="1" applyFont="1" applyFill="1" applyBorder="1" applyAlignment="1">
      <alignment horizontal="right"/>
    </xf>
    <xf numFmtId="10" fontId="17" fillId="0" borderId="58" xfId="13" applyNumberFormat="1" applyFont="1" applyFill="1" applyBorder="1" applyAlignment="1">
      <alignment horizontal="right" vertical="top" wrapText="1"/>
    </xf>
    <xf numFmtId="43" fontId="17" fillId="4" borderId="58" xfId="13" applyNumberFormat="1" applyFont="1" applyFill="1" applyBorder="1" applyAlignment="1">
      <alignment horizontal="right" vertical="distributed"/>
    </xf>
    <xf numFmtId="0" fontId="18" fillId="4" borderId="34" xfId="13" applyFont="1" applyFill="1" applyBorder="1"/>
    <xf numFmtId="43" fontId="17" fillId="0" borderId="83" xfId="13" applyNumberFormat="1" applyFont="1" applyFill="1" applyBorder="1" applyAlignment="1">
      <alignment horizontal="right" vertical="distributed"/>
    </xf>
    <xf numFmtId="43" fontId="18" fillId="8" borderId="58" xfId="13" applyNumberFormat="1" applyFont="1" applyFill="1" applyBorder="1" applyAlignment="1">
      <alignment horizontal="right" vertical="distributed"/>
    </xf>
    <xf numFmtId="43" fontId="18" fillId="8" borderId="61" xfId="13" applyNumberFormat="1" applyFont="1" applyFill="1" applyBorder="1" applyAlignment="1">
      <alignment horizontal="right" vertical="distributed"/>
    </xf>
    <xf numFmtId="0" fontId="18" fillId="0" borderId="91" xfId="13" applyFont="1" applyFill="1" applyBorder="1" applyAlignment="1">
      <alignment horizontal="left"/>
    </xf>
    <xf numFmtId="0" fontId="18" fillId="0" borderId="93" xfId="13" applyFont="1" applyFill="1" applyBorder="1" applyAlignment="1">
      <alignment horizontal="left"/>
    </xf>
    <xf numFmtId="0" fontId="17" fillId="0" borderId="0" xfId="13" applyFont="1" applyFill="1" applyBorder="1" applyAlignment="1"/>
    <xf numFmtId="4" fontId="17" fillId="0" borderId="0" xfId="13" applyNumberFormat="1" applyFont="1" applyFill="1" applyBorder="1" applyAlignment="1"/>
    <xf numFmtId="43" fontId="17" fillId="0" borderId="0" xfId="13" applyNumberFormat="1" applyFont="1" applyFill="1" applyBorder="1" applyAlignment="1">
      <alignment horizontal="right" vertical="distributed"/>
    </xf>
    <xf numFmtId="0" fontId="17" fillId="0" borderId="90" xfId="13" applyFont="1" applyFill="1" applyBorder="1" applyAlignment="1">
      <alignment horizontal="left"/>
    </xf>
    <xf numFmtId="0" fontId="17" fillId="0" borderId="91" xfId="13" applyFont="1" applyFill="1" applyBorder="1" applyAlignment="1">
      <alignment horizontal="left"/>
    </xf>
    <xf numFmtId="0" fontId="18" fillId="0" borderId="56" xfId="13" applyFont="1" applyFill="1" applyBorder="1" applyAlignment="1"/>
    <xf numFmtId="4" fontId="18" fillId="0" borderId="57" xfId="13" applyNumberFormat="1" applyFont="1" applyFill="1" applyBorder="1" applyAlignment="1"/>
    <xf numFmtId="0" fontId="17" fillId="0" borderId="14" xfId="13" applyFont="1" applyFill="1" applyBorder="1" applyAlignment="1"/>
    <xf numFmtId="0" fontId="17" fillId="0" borderId="93" xfId="13" applyFont="1" applyFill="1" applyBorder="1" applyAlignment="1">
      <alignment horizontal="left"/>
    </xf>
    <xf numFmtId="43" fontId="18" fillId="8" borderId="12" xfId="13" applyNumberFormat="1" applyFont="1" applyFill="1" applyBorder="1" applyAlignment="1">
      <alignment horizontal="right" vertical="distributed"/>
    </xf>
    <xf numFmtId="0" fontId="18" fillId="4" borderId="34" xfId="13" applyFont="1" applyFill="1" applyBorder="1" applyAlignment="1">
      <alignment horizontal="center" vertical="center" wrapText="1"/>
    </xf>
    <xf numFmtId="4" fontId="18" fillId="4" borderId="34" xfId="13" applyNumberFormat="1" applyFont="1" applyFill="1" applyBorder="1" applyAlignment="1">
      <alignment horizontal="center" vertical="center" wrapText="1"/>
    </xf>
    <xf numFmtId="0" fontId="18" fillId="4" borderId="34" xfId="13" applyFont="1" applyFill="1" applyBorder="1" applyAlignment="1">
      <alignment horizontal="center" vertical="center"/>
    </xf>
    <xf numFmtId="4" fontId="17" fillId="0" borderId="0" xfId="13" applyNumberFormat="1" applyFont="1"/>
    <xf numFmtId="0" fontId="17" fillId="0" borderId="0" xfId="13" applyFont="1" applyAlignment="1">
      <alignment horizontal="center"/>
    </xf>
    <xf numFmtId="0" fontId="11" fillId="5" borderId="34" xfId="2" applyFont="1" applyFill="1" applyBorder="1"/>
    <xf numFmtId="0" fontId="35" fillId="0" borderId="0" xfId="2" applyFont="1"/>
    <xf numFmtId="3" fontId="11" fillId="4" borderId="43" xfId="2" applyNumberFormat="1" applyFont="1" applyFill="1" applyBorder="1" applyAlignment="1">
      <alignment horizontal="center" vertical="center" wrapText="1"/>
    </xf>
    <xf numFmtId="10" fontId="11" fillId="4" borderId="63" xfId="2" applyNumberFormat="1" applyFont="1" applyFill="1" applyBorder="1" applyAlignment="1">
      <alignment horizontal="center" vertical="center" wrapText="1"/>
    </xf>
    <xf numFmtId="4" fontId="10" fillId="0" borderId="16" xfId="19" applyNumberFormat="1" applyFont="1" applyFill="1" applyBorder="1" applyAlignment="1">
      <alignment horizontal="right" vertical="distributed"/>
    </xf>
    <xf numFmtId="10" fontId="10" fillId="0" borderId="64" xfId="2" applyNumberFormat="1" applyFont="1" applyFill="1" applyBorder="1"/>
    <xf numFmtId="4" fontId="10" fillId="0" borderId="30" xfId="19" applyNumberFormat="1" applyFont="1" applyFill="1" applyBorder="1" applyAlignment="1">
      <alignment horizontal="right" vertical="distributed"/>
    </xf>
    <xf numFmtId="10" fontId="10" fillId="0" borderId="66" xfId="2" applyNumberFormat="1" applyFont="1" applyFill="1" applyBorder="1"/>
    <xf numFmtId="4" fontId="11" fillId="5" borderId="32" xfId="19" applyNumberFormat="1" applyFont="1" applyFill="1" applyBorder="1" applyAlignment="1">
      <alignment horizontal="right" vertical="distributed"/>
    </xf>
    <xf numFmtId="10" fontId="11" fillId="5" borderId="68" xfId="2" applyNumberFormat="1" applyFont="1" applyFill="1" applyBorder="1"/>
    <xf numFmtId="4" fontId="11" fillId="4" borderId="27" xfId="2" applyNumberFormat="1" applyFont="1" applyFill="1" applyBorder="1" applyAlignment="1">
      <alignment horizontal="center" vertical="distributed"/>
    </xf>
    <xf numFmtId="0" fontId="11" fillId="4" borderId="70" xfId="2" applyFont="1" applyFill="1" applyBorder="1" applyAlignment="1">
      <alignment horizontal="center" vertical="center"/>
    </xf>
    <xf numFmtId="0" fontId="10" fillId="0" borderId="71" xfId="2" applyFont="1" applyFill="1" applyBorder="1"/>
    <xf numFmtId="168" fontId="10" fillId="0" borderId="16" xfId="2" applyNumberFormat="1" applyFont="1" applyFill="1" applyBorder="1"/>
    <xf numFmtId="0" fontId="10" fillId="0" borderId="16" xfId="2" applyFont="1" applyFill="1" applyBorder="1"/>
    <xf numFmtId="4" fontId="10" fillId="0" borderId="33" xfId="19" applyNumberFormat="1" applyFont="1" applyFill="1" applyBorder="1" applyAlignment="1">
      <alignment horizontal="right" vertical="distributed"/>
    </xf>
    <xf numFmtId="4" fontId="10" fillId="0" borderId="33" xfId="2" applyNumberFormat="1" applyFont="1" applyFill="1" applyBorder="1" applyAlignment="1">
      <alignment horizontal="right" vertical="distributed"/>
    </xf>
    <xf numFmtId="170" fontId="11" fillId="5" borderId="52" xfId="19" applyNumberFormat="1" applyFont="1" applyFill="1" applyBorder="1" applyAlignment="1">
      <alignment horizontal="right" vertical="distributed"/>
    </xf>
    <xf numFmtId="10" fontId="11" fillId="5" borderId="74" xfId="2" applyNumberFormat="1" applyFont="1" applyFill="1" applyBorder="1"/>
    <xf numFmtId="0" fontId="11" fillId="4" borderId="5" xfId="2" applyFont="1" applyFill="1" applyBorder="1" applyAlignment="1"/>
    <xf numFmtId="0" fontId="11" fillId="4" borderId="10" xfId="2" applyFont="1" applyFill="1" applyBorder="1" applyAlignment="1"/>
    <xf numFmtId="4" fontId="11" fillId="4" borderId="6" xfId="2" applyNumberFormat="1" applyFont="1" applyFill="1" applyBorder="1" applyAlignment="1"/>
    <xf numFmtId="4" fontId="11" fillId="4" borderId="34" xfId="2" applyNumberFormat="1" applyFont="1" applyFill="1" applyBorder="1"/>
    <xf numFmtId="0" fontId="11" fillId="5" borderId="20" xfId="17" applyFont="1" applyFill="1" applyBorder="1"/>
    <xf numFmtId="0" fontId="4" fillId="0" borderId="14" xfId="13" applyFont="1" applyFill="1" applyBorder="1"/>
    <xf numFmtId="0" fontId="17" fillId="0" borderId="80" xfId="13" applyFont="1" applyFill="1" applyBorder="1" applyAlignment="1"/>
    <xf numFmtId="0" fontId="17" fillId="0" borderId="45" xfId="13" applyFont="1" applyBorder="1"/>
    <xf numFmtId="43" fontId="4" fillId="0" borderId="0" xfId="13" applyNumberFormat="1" applyFont="1" applyFill="1"/>
    <xf numFmtId="43" fontId="4" fillId="0" borderId="0" xfId="13" applyNumberFormat="1" applyFont="1"/>
    <xf numFmtId="0" fontId="18" fillId="0" borderId="82" xfId="13" applyFont="1" applyFill="1" applyBorder="1" applyAlignment="1"/>
    <xf numFmtId="0" fontId="4" fillId="0" borderId="14" xfId="13" applyFont="1" applyBorder="1"/>
    <xf numFmtId="4" fontId="18" fillId="0" borderId="80" xfId="13" applyNumberFormat="1" applyFont="1" applyFill="1" applyBorder="1" applyAlignment="1"/>
    <xf numFmtId="43" fontId="18" fillId="0" borderId="83" xfId="13" applyNumberFormat="1" applyFont="1" applyFill="1" applyBorder="1" applyAlignment="1">
      <alignment horizontal="right" vertical="distributed"/>
    </xf>
    <xf numFmtId="0" fontId="18" fillId="0" borderId="80" xfId="13" applyFont="1" applyFill="1" applyBorder="1" applyAlignment="1"/>
    <xf numFmtId="43" fontId="17" fillId="0" borderId="83" xfId="13" applyNumberFormat="1" applyFont="1" applyFill="1" applyBorder="1" applyAlignment="1">
      <alignment horizontal="center" vertical="distributed"/>
    </xf>
    <xf numFmtId="0" fontId="10" fillId="0" borderId="53" xfId="23" applyNumberFormat="1" applyFont="1" applyFill="1" applyBorder="1" applyAlignment="1">
      <alignment horizontal="center" vertical="center"/>
    </xf>
    <xf numFmtId="0" fontId="10" fillId="0" borderId="54" xfId="23" applyFont="1" applyFill="1" applyBorder="1" applyAlignment="1">
      <alignment vertical="center"/>
    </xf>
    <xf numFmtId="3" fontId="10" fillId="0" borderId="76" xfId="23" applyNumberFormat="1" applyFont="1" applyFill="1" applyBorder="1" applyAlignment="1">
      <alignment vertical="center"/>
    </xf>
    <xf numFmtId="165" fontId="10" fillId="0" borderId="76" xfId="24" applyNumberFormat="1" applyFont="1" applyFill="1" applyBorder="1" applyAlignment="1">
      <alignment vertical="center"/>
    </xf>
    <xf numFmtId="3" fontId="10" fillId="0" borderId="55" xfId="23" applyNumberFormat="1" applyFont="1" applyFill="1" applyBorder="1" applyAlignment="1">
      <alignment horizontal="right" vertical="center"/>
    </xf>
    <xf numFmtId="0" fontId="10" fillId="0" borderId="80" xfId="23" applyFont="1" applyFill="1" applyBorder="1" applyAlignment="1">
      <alignment vertical="center"/>
    </xf>
    <xf numFmtId="3" fontId="10" fillId="0" borderId="80" xfId="23" applyNumberFormat="1" applyFont="1" applyFill="1" applyBorder="1" applyAlignment="1">
      <alignment vertical="center"/>
    </xf>
    <xf numFmtId="165" fontId="10" fillId="0" borderId="80" xfId="24" applyNumberFormat="1" applyFont="1" applyFill="1" applyBorder="1" applyAlignment="1">
      <alignment vertical="center"/>
    </xf>
    <xf numFmtId="3" fontId="10" fillId="0" borderId="61" xfId="23" applyNumberFormat="1" applyFont="1" applyFill="1" applyBorder="1" applyAlignment="1">
      <alignment horizontal="right" vertical="center"/>
    </xf>
    <xf numFmtId="1" fontId="11" fillId="4" borderId="3" xfId="3" applyNumberFormat="1" applyFont="1" applyFill="1" applyBorder="1" applyAlignment="1">
      <alignment horizontal="center" vertical="center"/>
    </xf>
    <xf numFmtId="1" fontId="11" fillId="4" borderId="34" xfId="3" applyNumberFormat="1" applyFont="1" applyFill="1" applyBorder="1" applyAlignment="1">
      <alignment horizontal="center" vertical="center"/>
    </xf>
    <xf numFmtId="0" fontId="10" fillId="0" borderId="53" xfId="23" applyFont="1" applyFill="1" applyBorder="1" applyAlignment="1">
      <alignment horizontal="center" vertical="center"/>
    </xf>
    <xf numFmtId="3" fontId="10" fillId="0" borderId="46" xfId="23" applyNumberFormat="1" applyFont="1" applyFill="1" applyBorder="1" applyAlignment="1">
      <alignment vertical="center"/>
    </xf>
    <xf numFmtId="0" fontId="10" fillId="0" borderId="14" xfId="23" applyFont="1" applyFill="1" applyBorder="1" applyAlignment="1">
      <alignment horizontal="center" vertical="center"/>
    </xf>
    <xf numFmtId="3" fontId="10" fillId="0" borderId="83" xfId="23" applyNumberFormat="1" applyFont="1" applyFill="1" applyBorder="1" applyAlignment="1">
      <alignment vertical="center"/>
    </xf>
    <xf numFmtId="0" fontId="10" fillId="0" borderId="56" xfId="23" applyFont="1" applyFill="1" applyBorder="1" applyAlignment="1">
      <alignment horizontal="center" vertical="center"/>
    </xf>
    <xf numFmtId="3" fontId="10" fillId="0" borderId="57" xfId="23" applyNumberFormat="1" applyFont="1" applyFill="1" applyBorder="1" applyAlignment="1">
      <alignment horizontal="right" vertical="center"/>
    </xf>
    <xf numFmtId="3" fontId="10" fillId="0" borderId="58" xfId="23" applyNumberFormat="1" applyFont="1" applyFill="1" applyBorder="1" applyAlignment="1">
      <alignment vertical="center"/>
    </xf>
    <xf numFmtId="3" fontId="10" fillId="0" borderId="15" xfId="23" applyNumberFormat="1" applyFont="1" applyFill="1" applyBorder="1" applyAlignment="1">
      <alignment vertical="center"/>
    </xf>
    <xf numFmtId="0" fontId="11" fillId="5" borderId="82" xfId="23" applyFont="1" applyFill="1" applyBorder="1" applyAlignment="1">
      <alignment horizontal="center" vertical="center"/>
    </xf>
    <xf numFmtId="0" fontId="11" fillId="5" borderId="57" xfId="23" applyFont="1" applyFill="1" applyBorder="1" applyAlignment="1">
      <alignment vertical="center"/>
    </xf>
    <xf numFmtId="3" fontId="11" fillId="5" borderId="57" xfId="23" applyNumberFormat="1" applyFont="1" applyFill="1" applyBorder="1" applyAlignment="1">
      <alignment vertical="center"/>
    </xf>
    <xf numFmtId="3" fontId="11" fillId="5" borderId="58" xfId="23" applyNumberFormat="1" applyFont="1" applyFill="1" applyBorder="1" applyAlignment="1">
      <alignment vertical="center"/>
    </xf>
    <xf numFmtId="0" fontId="10" fillId="0" borderId="82" xfId="23" applyFont="1" applyFill="1" applyBorder="1" applyAlignment="1">
      <alignment horizontal="center" vertical="center"/>
    </xf>
    <xf numFmtId="3" fontId="10" fillId="0" borderId="12" xfId="23" applyNumberFormat="1" applyFont="1" applyFill="1" applyBorder="1" applyAlignment="1">
      <alignment vertical="center"/>
    </xf>
    <xf numFmtId="0" fontId="18" fillId="5" borderId="17" xfId="10" applyFont="1" applyFill="1" applyBorder="1"/>
    <xf numFmtId="49" fontId="18" fillId="5" borderId="60" xfId="10" applyNumberFormat="1" applyFont="1" applyFill="1" applyBorder="1" applyAlignment="1">
      <alignment horizontal="right"/>
    </xf>
    <xf numFmtId="43" fontId="18" fillId="5" borderId="61" xfId="10" applyNumberFormat="1" applyFont="1" applyFill="1" applyBorder="1" applyAlignment="1">
      <alignment horizontal="right" vertical="distributed"/>
    </xf>
    <xf numFmtId="0" fontId="18" fillId="4" borderId="17" xfId="10" applyFont="1" applyFill="1" applyBorder="1"/>
    <xf numFmtId="49" fontId="18" fillId="4" borderId="11" xfId="10" applyNumberFormat="1" applyFont="1" applyFill="1" applyBorder="1" applyAlignment="1">
      <alignment horizontal="right"/>
    </xf>
    <xf numFmtId="0" fontId="18" fillId="4" borderId="11" xfId="10" applyFont="1" applyFill="1" applyBorder="1" applyAlignment="1">
      <alignment horizontal="left"/>
    </xf>
    <xf numFmtId="0" fontId="18" fillId="4" borderId="0" xfId="10" applyFont="1" applyFill="1" applyBorder="1" applyAlignment="1">
      <alignment horizontal="left"/>
    </xf>
    <xf numFmtId="0" fontId="18" fillId="4" borderId="86" xfId="10" applyFont="1" applyFill="1" applyBorder="1" applyAlignment="1">
      <alignment horizontal="left"/>
    </xf>
    <xf numFmtId="43" fontId="18" fillId="4" borderId="15" xfId="10" applyNumberFormat="1" applyFont="1" applyFill="1" applyBorder="1" applyAlignment="1">
      <alignment horizontal="right" vertical="distributed"/>
    </xf>
    <xf numFmtId="0" fontId="10" fillId="0" borderId="14" xfId="0" applyFont="1" applyFill="1" applyBorder="1" applyAlignment="1" applyProtection="1">
      <alignment horizontal="center"/>
    </xf>
    <xf numFmtId="0" fontId="10" fillId="0" borderId="82" xfId="0" applyFont="1" applyFill="1" applyBorder="1" applyAlignment="1" applyProtection="1">
      <alignment horizontal="center"/>
    </xf>
    <xf numFmtId="0" fontId="10" fillId="0" borderId="56" xfId="0" applyFont="1" applyFill="1" applyBorder="1" applyAlignment="1" applyProtection="1">
      <alignment horizontal="center"/>
    </xf>
    <xf numFmtId="0" fontId="11" fillId="0" borderId="20" xfId="17" applyFont="1" applyFill="1" applyBorder="1"/>
    <xf numFmtId="0" fontId="11" fillId="0" borderId="33" xfId="17" applyFont="1" applyFill="1" applyBorder="1"/>
    <xf numFmtId="0" fontId="10" fillId="0" borderId="33" xfId="17" applyFont="1" applyFill="1" applyBorder="1"/>
    <xf numFmtId="43" fontId="10" fillId="0" borderId="21" xfId="18" applyNumberFormat="1" applyFont="1" applyFill="1" applyBorder="1" applyAlignment="1" applyProtection="1">
      <alignment horizontal="right" vertical="distributed"/>
    </xf>
    <xf numFmtId="43" fontId="10" fillId="0" borderId="33" xfId="18" applyNumberFormat="1" applyFont="1" applyFill="1" applyBorder="1" applyAlignment="1" applyProtection="1">
      <alignment horizontal="right" vertical="distributed"/>
    </xf>
    <xf numFmtId="43" fontId="10" fillId="0" borderId="0" xfId="17" applyNumberFormat="1" applyFont="1" applyFill="1" applyAlignment="1">
      <alignment horizontal="right" vertical="distributed"/>
    </xf>
    <xf numFmtId="0" fontId="10" fillId="5" borderId="33" xfId="17" applyFont="1" applyFill="1" applyBorder="1"/>
    <xf numFmtId="49" fontId="11" fillId="5" borderId="33" xfId="18" applyNumberFormat="1" applyFont="1" applyFill="1" applyBorder="1" applyAlignment="1" applyProtection="1">
      <alignment horizontal="left" vertical="distributed"/>
    </xf>
    <xf numFmtId="43" fontId="11" fillId="5" borderId="21" xfId="17" applyNumberFormat="1" applyFont="1" applyFill="1" applyBorder="1" applyAlignment="1">
      <alignment horizontal="right" vertical="distributed"/>
    </xf>
    <xf numFmtId="43" fontId="11" fillId="5" borderId="33" xfId="18" applyNumberFormat="1" applyFont="1" applyFill="1" applyBorder="1" applyAlignment="1" applyProtection="1">
      <alignment horizontal="right" vertical="distributed"/>
    </xf>
    <xf numFmtId="49" fontId="10" fillId="0" borderId="33" xfId="18" applyNumberFormat="1" applyFont="1" applyFill="1" applyBorder="1" applyAlignment="1" applyProtection="1">
      <alignment horizontal="left" vertical="distributed"/>
    </xf>
    <xf numFmtId="43" fontId="10" fillId="0" borderId="21" xfId="17" applyNumberFormat="1" applyFont="1" applyFill="1" applyBorder="1" applyAlignment="1">
      <alignment horizontal="right" vertical="distributed"/>
    </xf>
    <xf numFmtId="49" fontId="11" fillId="0" borderId="20" xfId="17" applyNumberFormat="1" applyFont="1" applyFill="1" applyBorder="1"/>
    <xf numFmtId="0" fontId="11" fillId="5" borderId="33" xfId="17" applyFont="1" applyFill="1" applyBorder="1"/>
    <xf numFmtId="43" fontId="11" fillId="5" borderId="21" xfId="18" applyNumberFormat="1" applyFont="1" applyFill="1" applyBorder="1" applyAlignment="1" applyProtection="1">
      <alignment horizontal="right" vertical="distributed"/>
    </xf>
    <xf numFmtId="43" fontId="21" fillId="0" borderId="0" xfId="17" applyNumberFormat="1" applyAlignment="1">
      <alignment horizontal="right" vertical="distributed"/>
    </xf>
    <xf numFmtId="0" fontId="22" fillId="0" borderId="0" xfId="17" applyFont="1"/>
    <xf numFmtId="0" fontId="10" fillId="0" borderId="0" xfId="17" applyFont="1"/>
    <xf numFmtId="0" fontId="36" fillId="0" borderId="0" xfId="17" applyFont="1" applyAlignment="1"/>
    <xf numFmtId="0" fontId="1" fillId="0" borderId="0" xfId="27"/>
    <xf numFmtId="0" fontId="11" fillId="3" borderId="16" xfId="27" applyFont="1" applyFill="1" applyBorder="1" applyAlignment="1">
      <alignment horizontal="center"/>
    </xf>
    <xf numFmtId="0" fontId="17" fillId="0" borderId="33" xfId="27" applyFont="1" applyFill="1" applyBorder="1"/>
    <xf numFmtId="43" fontId="10" fillId="0" borderId="33" xfId="28" applyNumberFormat="1" applyFont="1" applyFill="1" applyBorder="1" applyAlignment="1">
      <alignment horizontal="right" vertical="distributed"/>
    </xf>
    <xf numFmtId="43" fontId="10" fillId="0" borderId="33" xfId="28" applyNumberFormat="1" applyFont="1" applyFill="1" applyBorder="1" applyAlignment="1" applyProtection="1">
      <alignment horizontal="right" vertical="distributed"/>
    </xf>
    <xf numFmtId="0" fontId="11" fillId="5" borderId="33" xfId="27" applyFont="1" applyFill="1" applyBorder="1"/>
    <xf numFmtId="43" fontId="11" fillId="5" borderId="33" xfId="28" applyNumberFormat="1" applyFont="1" applyFill="1" applyBorder="1" applyAlignment="1">
      <alignment horizontal="right" vertical="distributed"/>
    </xf>
    <xf numFmtId="43" fontId="11" fillId="5" borderId="33" xfId="28" applyNumberFormat="1" applyFont="1" applyFill="1" applyBorder="1" applyAlignment="1" applyProtection="1">
      <alignment horizontal="right" vertical="distributed"/>
    </xf>
    <xf numFmtId="43" fontId="18" fillId="5" borderId="33" xfId="28" applyNumberFormat="1" applyFont="1" applyFill="1" applyBorder="1" applyAlignment="1" applyProtection="1">
      <alignment horizontal="right" vertical="distributed"/>
    </xf>
    <xf numFmtId="0" fontId="17" fillId="0" borderId="36" xfId="27" applyFont="1" applyFill="1" applyBorder="1" applyAlignment="1"/>
    <xf numFmtId="0" fontId="17" fillId="0" borderId="37" xfId="27" applyFont="1" applyFill="1" applyBorder="1" applyAlignment="1"/>
    <xf numFmtId="0" fontId="17" fillId="0" borderId="0" xfId="27" applyFont="1" applyFill="1" applyBorder="1" applyAlignment="1"/>
    <xf numFmtId="43" fontId="10" fillId="0" borderId="0" xfId="28" applyNumberFormat="1" applyFont="1" applyFill="1" applyBorder="1" applyAlignment="1">
      <alignment horizontal="right" vertical="distributed"/>
    </xf>
    <xf numFmtId="0" fontId="38" fillId="0" borderId="0" xfId="27" applyFont="1" applyFill="1" applyBorder="1" applyAlignment="1"/>
    <xf numFmtId="0" fontId="17" fillId="0" borderId="0" xfId="27" applyFont="1"/>
    <xf numFmtId="0" fontId="37" fillId="0" borderId="0" xfId="30" applyProtection="1"/>
    <xf numFmtId="0" fontId="12" fillId="0" borderId="0" xfId="2" applyBorder="1"/>
    <xf numFmtId="10" fontId="12" fillId="0" borderId="0" xfId="2" applyNumberFormat="1" applyFill="1" applyBorder="1"/>
    <xf numFmtId="0" fontId="35" fillId="0" borderId="0" xfId="2" applyFont="1" applyBorder="1"/>
    <xf numFmtId="0" fontId="35" fillId="0" borderId="0" xfId="2" applyFont="1" applyFill="1" applyBorder="1"/>
    <xf numFmtId="168" fontId="35" fillId="0" borderId="0" xfId="2" applyNumberFormat="1" applyFont="1" applyFill="1" applyBorder="1"/>
    <xf numFmtId="169" fontId="35" fillId="0" borderId="0" xfId="2" applyNumberFormat="1" applyFont="1" applyFill="1" applyBorder="1"/>
    <xf numFmtId="171" fontId="10" fillId="0" borderId="35" xfId="2" applyNumberFormat="1" applyFont="1" applyFill="1" applyBorder="1"/>
    <xf numFmtId="171" fontId="10" fillId="0" borderId="35" xfId="2" applyNumberFormat="1" applyFont="1" applyFill="1" applyBorder="1" applyAlignment="1">
      <alignment horizontal="right"/>
    </xf>
    <xf numFmtId="0" fontId="40" fillId="0" borderId="0" xfId="2" applyFont="1"/>
    <xf numFmtId="172" fontId="12" fillId="0" borderId="0" xfId="2" applyNumberFormat="1"/>
    <xf numFmtId="0" fontId="20" fillId="0" borderId="0" xfId="2" applyFont="1" applyBorder="1" applyAlignment="1"/>
    <xf numFmtId="172" fontId="10" fillId="0" borderId="34" xfId="31" applyNumberFormat="1" applyFont="1" applyFill="1" applyBorder="1"/>
    <xf numFmtId="172" fontId="11" fillId="5" borderId="34" xfId="31" applyNumberFormat="1" applyFont="1" applyFill="1" applyBorder="1"/>
    <xf numFmtId="0" fontId="18" fillId="0" borderId="34" xfId="25" applyFont="1" applyBorder="1" applyAlignment="1">
      <alignment horizontal="center" vertical="center"/>
    </xf>
    <xf numFmtId="0" fontId="11" fillId="4" borderId="33" xfId="2" applyFont="1" applyFill="1" applyBorder="1"/>
    <xf numFmtId="0" fontId="10" fillId="4" borderId="33" xfId="2" applyFont="1" applyFill="1" applyBorder="1"/>
    <xf numFmtId="169" fontId="11" fillId="4" borderId="33" xfId="2" applyNumberFormat="1" applyFont="1" applyFill="1" applyBorder="1" applyAlignment="1">
      <alignment horizontal="center" vertical="center" wrapText="1"/>
    </xf>
    <xf numFmtId="10" fontId="11" fillId="4" borderId="33" xfId="2" applyNumberFormat="1" applyFont="1" applyFill="1" applyBorder="1" applyAlignment="1">
      <alignment horizontal="center" vertical="center" wrapText="1"/>
    </xf>
    <xf numFmtId="0" fontId="11" fillId="4" borderId="39" xfId="2" applyFont="1" applyFill="1" applyBorder="1"/>
    <xf numFmtId="0" fontId="10" fillId="4" borderId="39" xfId="2" applyFont="1" applyFill="1" applyBorder="1"/>
    <xf numFmtId="171" fontId="11" fillId="4" borderId="39" xfId="2" applyNumberFormat="1" applyFont="1" applyFill="1" applyBorder="1"/>
    <xf numFmtId="10" fontId="11" fillId="4" borderId="39" xfId="2" applyNumberFormat="1" applyFont="1" applyFill="1" applyBorder="1"/>
    <xf numFmtId="4" fontId="11" fillId="4" borderId="39" xfId="2" applyNumberFormat="1" applyFont="1" applyFill="1" applyBorder="1"/>
    <xf numFmtId="0" fontId="11" fillId="4" borderId="34" xfId="2" applyFont="1" applyFill="1" applyBorder="1" applyAlignment="1">
      <alignment horizontal="center"/>
    </xf>
    <xf numFmtId="0" fontId="20" fillId="10" borderId="18" xfId="17" applyFont="1" applyFill="1" applyBorder="1" applyAlignment="1">
      <alignment horizontal="center"/>
    </xf>
    <xf numFmtId="0" fontId="20" fillId="10" borderId="16" xfId="17" applyFont="1" applyFill="1" applyBorder="1" applyAlignment="1">
      <alignment horizontal="center"/>
    </xf>
    <xf numFmtId="14" fontId="20" fillId="10" borderId="19" xfId="17" applyNumberFormat="1" applyFont="1" applyFill="1" applyBorder="1" applyAlignment="1">
      <alignment horizontal="center"/>
    </xf>
    <xf numFmtId="0" fontId="20" fillId="10" borderId="37" xfId="17" applyFont="1" applyFill="1" applyBorder="1" applyAlignment="1">
      <alignment horizontal="center"/>
    </xf>
    <xf numFmtId="0" fontId="20" fillId="10" borderId="33" xfId="17" applyFont="1" applyFill="1" applyBorder="1" applyAlignment="1">
      <alignment horizontal="center"/>
    </xf>
    <xf numFmtId="0" fontId="22" fillId="11" borderId="22" xfId="17" applyFont="1" applyFill="1" applyBorder="1"/>
    <xf numFmtId="0" fontId="22" fillId="11" borderId="23" xfId="17" applyFont="1" applyFill="1" applyBorder="1"/>
    <xf numFmtId="0" fontId="20" fillId="11" borderId="23" xfId="17" applyFont="1" applyFill="1" applyBorder="1"/>
    <xf numFmtId="43" fontId="20" fillId="11" borderId="24" xfId="17" applyNumberFormat="1" applyFont="1" applyFill="1" applyBorder="1" applyAlignment="1">
      <alignment horizontal="right" vertical="distributed"/>
    </xf>
    <xf numFmtId="43" fontId="20" fillId="11" borderId="23" xfId="17" applyNumberFormat="1" applyFont="1" applyFill="1" applyBorder="1" applyAlignment="1">
      <alignment horizontal="right" vertical="distributed"/>
    </xf>
    <xf numFmtId="164" fontId="7" fillId="4" borderId="1" xfId="23" applyNumberFormat="1" applyFont="1" applyFill="1" applyBorder="1" applyAlignment="1" applyProtection="1">
      <alignment vertical="center"/>
    </xf>
    <xf numFmtId="4" fontId="7" fillId="4" borderId="1" xfId="23" applyNumberFormat="1" applyFont="1" applyFill="1" applyBorder="1" applyAlignment="1" applyProtection="1">
      <alignment vertical="center"/>
    </xf>
    <xf numFmtId="10" fontId="7" fillId="4" borderId="1" xfId="23" applyNumberFormat="1" applyFont="1" applyFill="1" applyBorder="1" applyAlignment="1" applyProtection="1">
      <alignment vertical="center" wrapText="1"/>
    </xf>
    <xf numFmtId="49" fontId="7" fillId="4" borderId="1" xfId="23" applyNumberFormat="1" applyFont="1" applyFill="1" applyBorder="1" applyAlignment="1" applyProtection="1">
      <alignment vertical="center"/>
    </xf>
    <xf numFmtId="43" fontId="11" fillId="5" borderId="36" xfId="18" applyNumberFormat="1" applyFont="1" applyFill="1" applyBorder="1" applyAlignment="1" applyProtection="1">
      <alignment horizontal="right" vertical="distributed"/>
    </xf>
    <xf numFmtId="43" fontId="11" fillId="5" borderId="116" xfId="18" applyNumberFormat="1" applyFont="1" applyFill="1" applyBorder="1" applyAlignment="1" applyProtection="1">
      <alignment horizontal="right" vertical="distributed"/>
    </xf>
    <xf numFmtId="43" fontId="11" fillId="5" borderId="115" xfId="18" applyNumberFormat="1" applyFont="1" applyFill="1" applyBorder="1" applyAlignment="1" applyProtection="1">
      <alignment horizontal="right" vertical="distributed"/>
    </xf>
    <xf numFmtId="0" fontId="17" fillId="0" borderId="44" xfId="10" applyFont="1" applyFill="1" applyBorder="1" applyAlignment="1">
      <alignment horizontal="center"/>
    </xf>
    <xf numFmtId="49" fontId="17" fillId="0" borderId="86" xfId="10" applyNumberFormat="1" applyFont="1" applyFill="1" applyBorder="1" applyAlignment="1">
      <alignment horizontal="right" vertical="distributed"/>
    </xf>
    <xf numFmtId="0" fontId="18" fillId="4" borderId="117" xfId="10" applyFont="1" applyFill="1" applyBorder="1"/>
    <xf numFmtId="49" fontId="17" fillId="0" borderId="59" xfId="10" applyNumberFormat="1" applyFont="1" applyFill="1" applyBorder="1" applyAlignment="1">
      <alignment horizontal="left" vertical="distributed" wrapText="1"/>
    </xf>
    <xf numFmtId="43" fontId="17" fillId="4" borderId="118" xfId="10" applyNumberFormat="1" applyFont="1" applyFill="1" applyBorder="1"/>
    <xf numFmtId="43" fontId="17" fillId="0" borderId="60" xfId="10" applyNumberFormat="1" applyFont="1" applyFill="1" applyBorder="1" applyAlignment="1">
      <alignment horizontal="right" vertical="distributed" wrapText="1"/>
    </xf>
    <xf numFmtId="41" fontId="17" fillId="4" borderId="119" xfId="10" applyNumberFormat="1" applyFont="1" applyFill="1" applyBorder="1"/>
    <xf numFmtId="3" fontId="27" fillId="0" borderId="0" xfId="23" applyNumberFormat="1" applyFont="1"/>
    <xf numFmtId="43" fontId="4" fillId="0" borderId="0" xfId="10" applyNumberFormat="1" applyFont="1"/>
    <xf numFmtId="0" fontId="18" fillId="5" borderId="5" xfId="10" applyFont="1" applyFill="1" applyBorder="1"/>
    <xf numFmtId="0" fontId="18" fillId="5" borderId="11" xfId="10" applyFont="1" applyFill="1" applyBorder="1"/>
    <xf numFmtId="0" fontId="18" fillId="5" borderId="10" xfId="10" applyFont="1" applyFill="1" applyBorder="1"/>
    <xf numFmtId="0" fontId="17" fillId="5" borderId="10" xfId="10" applyFont="1" applyFill="1" applyBorder="1"/>
    <xf numFmtId="0" fontId="17" fillId="5" borderId="87" xfId="10" applyFont="1" applyFill="1" applyBorder="1"/>
    <xf numFmtId="43" fontId="18" fillId="5" borderId="34" xfId="10" applyNumberFormat="1" applyFont="1" applyFill="1" applyBorder="1" applyAlignment="1">
      <alignment horizontal="right" vertical="distributed"/>
    </xf>
    <xf numFmtId="4" fontId="11" fillId="4" borderId="34" xfId="0" applyNumberFormat="1" applyFont="1" applyFill="1" applyBorder="1" applyAlignment="1" applyProtection="1">
      <alignment horizontal="right" vertical="distributed"/>
    </xf>
    <xf numFmtId="4" fontId="11" fillId="4" borderId="2" xfId="0" applyNumberFormat="1" applyFont="1" applyFill="1" applyBorder="1" applyAlignment="1" applyProtection="1">
      <alignment horizontal="right" vertical="distributed"/>
    </xf>
    <xf numFmtId="0" fontId="11" fillId="5" borderId="53" xfId="0" applyFont="1" applyFill="1" applyBorder="1" applyProtection="1"/>
    <xf numFmtId="4" fontId="10" fillId="5" borderId="76" xfId="0" applyNumberFormat="1" applyFont="1" applyFill="1" applyBorder="1" applyAlignment="1" applyProtection="1">
      <alignment horizontal="right" vertical="distributed"/>
    </xf>
    <xf numFmtId="4" fontId="10" fillId="5" borderId="54" xfId="0" applyNumberFormat="1" applyFont="1" applyFill="1" applyBorder="1" applyAlignment="1" applyProtection="1">
      <alignment horizontal="right" vertical="distributed"/>
    </xf>
    <xf numFmtId="4" fontId="11" fillId="5" borderId="55" xfId="0" applyNumberFormat="1" applyFont="1" applyFill="1" applyBorder="1" applyAlignment="1" applyProtection="1">
      <alignment horizontal="right" vertical="distributed"/>
    </xf>
    <xf numFmtId="0" fontId="11" fillId="5" borderId="14" xfId="0" applyFont="1" applyFill="1" applyBorder="1" applyProtection="1"/>
    <xf numFmtId="4" fontId="10" fillId="5" borderId="57" xfId="0" applyNumberFormat="1" applyFont="1" applyFill="1" applyBorder="1" applyAlignment="1" applyProtection="1">
      <alignment horizontal="right" vertical="distributed"/>
    </xf>
    <xf numFmtId="4" fontId="11" fillId="5" borderId="15" xfId="0" applyNumberFormat="1" applyFont="1" applyFill="1" applyBorder="1" applyAlignment="1" applyProtection="1">
      <alignment horizontal="right" vertical="distributed"/>
    </xf>
    <xf numFmtId="0" fontId="11" fillId="5" borderId="56" xfId="0" applyFont="1" applyFill="1" applyBorder="1" applyProtection="1"/>
    <xf numFmtId="4" fontId="11" fillId="5" borderId="58" xfId="0" applyNumberFormat="1" applyFont="1" applyFill="1" applyBorder="1" applyAlignment="1" applyProtection="1">
      <alignment horizontal="right" vertical="distributed"/>
    </xf>
    <xf numFmtId="0" fontId="11" fillId="5" borderId="59" xfId="0" applyFont="1" applyFill="1" applyBorder="1" applyAlignment="1" applyProtection="1">
      <alignment horizontal="left"/>
    </xf>
    <xf numFmtId="4" fontId="10" fillId="5" borderId="80" xfId="0" applyNumberFormat="1" applyFont="1" applyFill="1" applyBorder="1" applyAlignment="1" applyProtection="1">
      <alignment horizontal="right" vertical="distributed"/>
    </xf>
    <xf numFmtId="4" fontId="11" fillId="5" borderId="12" xfId="0" applyNumberFormat="1" applyFont="1" applyFill="1" applyBorder="1" applyAlignment="1" applyProtection="1">
      <alignment horizontal="right" vertical="distributed"/>
    </xf>
    <xf numFmtId="0" fontId="20" fillId="10" borderId="120" xfId="17" applyFont="1" applyFill="1" applyBorder="1" applyAlignment="1">
      <alignment horizontal="center"/>
    </xf>
    <xf numFmtId="0" fontId="20" fillId="10" borderId="30" xfId="17" applyFont="1" applyFill="1" applyBorder="1" applyAlignment="1">
      <alignment horizontal="center" wrapText="1"/>
    </xf>
    <xf numFmtId="0" fontId="20" fillId="10" borderId="30" xfId="17" applyFont="1" applyFill="1" applyBorder="1" applyAlignment="1">
      <alignment horizontal="center"/>
    </xf>
    <xf numFmtId="0" fontId="20" fillId="10" borderId="121" xfId="17" applyFont="1" applyFill="1" applyBorder="1" applyAlignment="1">
      <alignment horizontal="center"/>
    </xf>
    <xf numFmtId="0" fontId="20" fillId="10" borderId="40" xfId="17" applyFont="1" applyFill="1" applyBorder="1" applyAlignment="1">
      <alignment horizontal="center"/>
    </xf>
    <xf numFmtId="0" fontId="20" fillId="10" borderId="29" xfId="17" applyFont="1" applyFill="1" applyBorder="1" applyAlignment="1">
      <alignment horizontal="center"/>
    </xf>
    <xf numFmtId="0" fontId="11" fillId="5" borderId="82" xfId="3" applyFont="1" applyFill="1" applyBorder="1" applyAlignment="1">
      <alignment horizontal="left" vertical="center"/>
    </xf>
    <xf numFmtId="0" fontId="11" fillId="5" borderId="80" xfId="3" applyFont="1" applyFill="1" applyBorder="1" applyAlignment="1">
      <alignment horizontal="left" vertical="center"/>
    </xf>
    <xf numFmtId="0" fontId="30" fillId="0" borderId="0" xfId="4" applyFont="1" applyAlignment="1">
      <alignment horizontal="center"/>
    </xf>
    <xf numFmtId="0" fontId="11" fillId="6" borderId="34" xfId="3" applyFont="1" applyFill="1" applyBorder="1" applyAlignment="1">
      <alignment horizontal="center" vertical="center"/>
    </xf>
    <xf numFmtId="0" fontId="11" fillId="6" borderId="3" xfId="3" applyFont="1" applyFill="1" applyBorder="1" applyAlignment="1">
      <alignment horizontal="center" vertical="center"/>
    </xf>
    <xf numFmtId="0" fontId="11" fillId="6" borderId="4" xfId="3" applyFont="1" applyFill="1" applyBorder="1" applyAlignment="1">
      <alignment horizontal="center" vertical="center"/>
    </xf>
    <xf numFmtId="0" fontId="11" fillId="6" borderId="3" xfId="3" applyFont="1" applyFill="1" applyBorder="1" applyAlignment="1">
      <alignment horizontal="center" vertical="center" wrapText="1"/>
    </xf>
    <xf numFmtId="0" fontId="11" fillId="6" borderId="4" xfId="3" applyFont="1" applyFill="1" applyBorder="1" applyAlignment="1">
      <alignment horizontal="center" vertical="center" wrapText="1"/>
    </xf>
    <xf numFmtId="0" fontId="11" fillId="6" borderId="79" xfId="3" applyFont="1" applyFill="1" applyBorder="1" applyAlignment="1">
      <alignment horizontal="center" vertical="center"/>
    </xf>
    <xf numFmtId="0" fontId="10" fillId="6" borderId="79" xfId="4" applyFont="1" applyFill="1" applyBorder="1" applyAlignment="1">
      <alignment horizontal="center" vertical="center"/>
    </xf>
    <xf numFmtId="0" fontId="11" fillId="5" borderId="34" xfId="23" applyFont="1" applyFill="1" applyBorder="1" applyAlignment="1">
      <alignment vertical="center"/>
    </xf>
    <xf numFmtId="0" fontId="10" fillId="5" borderId="34" xfId="23" applyFont="1" applyFill="1" applyBorder="1" applyAlignment="1">
      <alignment vertical="center"/>
    </xf>
    <xf numFmtId="0" fontId="7" fillId="5" borderId="34" xfId="23" applyFont="1" applyFill="1" applyBorder="1" applyAlignment="1">
      <alignment vertical="center"/>
    </xf>
    <xf numFmtId="0" fontId="8" fillId="5" borderId="34" xfId="23" applyFont="1" applyFill="1" applyBorder="1" applyAlignment="1">
      <alignment vertical="center"/>
    </xf>
    <xf numFmtId="0" fontId="28" fillId="0" borderId="7" xfId="23" applyFont="1" applyBorder="1" applyAlignment="1" applyProtection="1">
      <alignment horizontal="center"/>
    </xf>
    <xf numFmtId="0" fontId="28" fillId="0" borderId="8" xfId="23" applyFont="1" applyBorder="1" applyAlignment="1" applyProtection="1">
      <alignment horizontal="center"/>
    </xf>
    <xf numFmtId="0" fontId="28" fillId="0" borderId="9" xfId="23" applyFont="1" applyBorder="1" applyAlignment="1" applyProtection="1">
      <alignment horizontal="center"/>
    </xf>
    <xf numFmtId="0" fontId="11" fillId="5" borderId="5" xfId="23" applyFont="1" applyFill="1" applyBorder="1" applyAlignment="1">
      <alignment vertical="center"/>
    </xf>
    <xf numFmtId="0" fontId="10" fillId="5" borderId="6" xfId="23" applyFont="1" applyFill="1" applyBorder="1" applyAlignment="1">
      <alignment vertical="center"/>
    </xf>
    <xf numFmtId="0" fontId="7" fillId="5" borderId="4" xfId="23" applyFont="1" applyFill="1" applyBorder="1" applyAlignment="1">
      <alignment vertical="center"/>
    </xf>
    <xf numFmtId="0" fontId="7" fillId="0" borderId="0" xfId="23" applyFont="1" applyAlignment="1" applyProtection="1">
      <alignment horizontal="left" vertical="center" wrapText="1" indent="9"/>
    </xf>
    <xf numFmtId="0" fontId="17" fillId="0" borderId="76" xfId="10" applyFont="1" applyFill="1" applyBorder="1" applyAlignment="1">
      <alignment horizontal="left"/>
    </xf>
    <xf numFmtId="0" fontId="17" fillId="0" borderId="57" xfId="10" applyFont="1" applyFill="1" applyBorder="1" applyAlignment="1">
      <alignment horizontal="left"/>
    </xf>
    <xf numFmtId="0" fontId="18" fillId="5" borderId="60" xfId="10" applyFont="1" applyFill="1" applyBorder="1" applyAlignment="1">
      <alignment horizontal="left"/>
    </xf>
    <xf numFmtId="0" fontId="18" fillId="4" borderId="5" xfId="10" applyFont="1" applyFill="1" applyBorder="1" applyAlignment="1">
      <alignment horizontal="left"/>
    </xf>
    <xf numFmtId="0" fontId="18" fillId="4" borderId="10" xfId="10" applyFont="1" applyFill="1" applyBorder="1" applyAlignment="1">
      <alignment horizontal="left"/>
    </xf>
    <xf numFmtId="0" fontId="17" fillId="0" borderId="80" xfId="10" applyFont="1" applyFill="1" applyBorder="1" applyAlignment="1">
      <alignment horizontal="left"/>
    </xf>
    <xf numFmtId="0" fontId="18" fillId="5" borderId="5" xfId="10" applyFont="1" applyFill="1" applyBorder="1" applyAlignment="1">
      <alignment horizontal="left"/>
    </xf>
    <xf numFmtId="0" fontId="17" fillId="5" borderId="10" xfId="10" applyFont="1" applyFill="1" applyBorder="1" applyAlignment="1">
      <alignment horizontal="left"/>
    </xf>
    <xf numFmtId="0" fontId="18" fillId="5" borderId="11" xfId="10" applyFont="1" applyFill="1" applyBorder="1" applyAlignment="1">
      <alignment horizontal="left"/>
    </xf>
    <xf numFmtId="0" fontId="32" fillId="4" borderId="5" xfId="10" applyFont="1" applyFill="1" applyBorder="1" applyAlignment="1">
      <alignment horizontal="center" vertical="center"/>
    </xf>
    <xf numFmtId="0" fontId="41" fillId="4" borderId="10" xfId="10" applyFont="1" applyFill="1" applyBorder="1" applyAlignment="1">
      <alignment horizontal="center" vertical="center"/>
    </xf>
    <xf numFmtId="0" fontId="41" fillId="4" borderId="6" xfId="10" applyFont="1" applyFill="1" applyBorder="1" applyAlignment="1">
      <alignment horizontal="center" vertical="center"/>
    </xf>
    <xf numFmtId="0" fontId="18" fillId="4" borderId="34" xfId="10" applyFont="1" applyFill="1" applyBorder="1" applyAlignment="1">
      <alignment horizontal="center"/>
    </xf>
    <xf numFmtId="0" fontId="17" fillId="0" borderId="44" xfId="10" applyFont="1" applyFill="1" applyBorder="1" applyAlignment="1">
      <alignment horizontal="center" vertical="top"/>
    </xf>
    <xf numFmtId="0" fontId="17" fillId="0" borderId="14" xfId="10" applyFont="1" applyFill="1" applyBorder="1" applyAlignment="1">
      <alignment horizontal="center" vertical="top"/>
    </xf>
    <xf numFmtId="0" fontId="17" fillId="0" borderId="57" xfId="10" applyFont="1" applyFill="1" applyBorder="1" applyAlignment="1"/>
    <xf numFmtId="0" fontId="17" fillId="0" borderId="80" xfId="10" applyFont="1" applyFill="1" applyBorder="1" applyAlignment="1"/>
    <xf numFmtId="0" fontId="18" fillId="5" borderId="10" xfId="10" applyFont="1" applyFill="1" applyBorder="1" applyAlignment="1">
      <alignment horizontal="left"/>
    </xf>
    <xf numFmtId="0" fontId="17" fillId="0" borderId="55" xfId="10" applyFont="1" applyFill="1" applyBorder="1" applyAlignment="1">
      <alignment horizontal="left"/>
    </xf>
    <xf numFmtId="0" fontId="17" fillId="0" borderId="79" xfId="10" applyFont="1" applyFill="1" applyBorder="1" applyAlignment="1">
      <alignment horizontal="left"/>
    </xf>
    <xf numFmtId="0" fontId="17" fillId="0" borderId="53" xfId="10" applyFont="1" applyFill="1" applyBorder="1" applyAlignment="1">
      <alignment horizontal="left"/>
    </xf>
    <xf numFmtId="0" fontId="17" fillId="0" borderId="60" xfId="10" applyFont="1" applyFill="1" applyBorder="1" applyAlignment="1">
      <alignment horizontal="left"/>
    </xf>
    <xf numFmtId="0" fontId="19" fillId="4" borderId="5" xfId="0" applyFont="1" applyFill="1" applyBorder="1" applyAlignment="1" applyProtection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</xf>
    <xf numFmtId="0" fontId="18" fillId="4" borderId="10" xfId="10" applyFont="1" applyFill="1" applyBorder="1" applyAlignment="1">
      <alignment horizontal="center" vertical="center"/>
    </xf>
    <xf numFmtId="0" fontId="18" fillId="4" borderId="6" xfId="10" applyFont="1" applyFill="1" applyBorder="1" applyAlignment="1">
      <alignment horizontal="center" vertical="center"/>
    </xf>
    <xf numFmtId="0" fontId="18" fillId="4" borderId="3" xfId="10" applyFont="1" applyFill="1" applyBorder="1" applyAlignment="1">
      <alignment horizontal="center" vertical="center" wrapText="1"/>
    </xf>
    <xf numFmtId="0" fontId="18" fillId="4" borderId="4" xfId="10" applyFont="1" applyFill="1" applyBorder="1" applyAlignment="1">
      <alignment horizontal="center" vertical="center" wrapText="1"/>
    </xf>
    <xf numFmtId="0" fontId="17" fillId="0" borderId="0" xfId="10" applyFont="1" applyAlignment="1">
      <alignment horizontal="left" vertical="top" wrapText="1"/>
    </xf>
    <xf numFmtId="0" fontId="32" fillId="4" borderId="5" xfId="25" applyFont="1" applyFill="1" applyBorder="1" applyAlignment="1">
      <alignment horizontal="center" vertical="center"/>
    </xf>
    <xf numFmtId="0" fontId="32" fillId="4" borderId="10" xfId="25" applyFont="1" applyFill="1" applyBorder="1" applyAlignment="1">
      <alignment horizontal="center" vertical="center"/>
    </xf>
    <xf numFmtId="0" fontId="32" fillId="4" borderId="34" xfId="12" applyFont="1" applyFill="1" applyBorder="1" applyAlignment="1">
      <alignment horizontal="left" vertical="center" wrapText="1"/>
    </xf>
    <xf numFmtId="0" fontId="33" fillId="0" borderId="45" xfId="12" applyFont="1" applyFill="1" applyBorder="1" applyAlignment="1">
      <alignment horizontal="left" vertical="center" wrapText="1"/>
    </xf>
    <xf numFmtId="0" fontId="32" fillId="4" borderId="5" xfId="12" applyFont="1" applyFill="1" applyBorder="1" applyAlignment="1">
      <alignment horizontal="center" vertical="center" wrapText="1"/>
    </xf>
    <xf numFmtId="0" fontId="32" fillId="4" borderId="10" xfId="12" applyFont="1" applyFill="1" applyBorder="1" applyAlignment="1">
      <alignment horizontal="center" vertical="center" wrapText="1"/>
    </xf>
    <xf numFmtId="0" fontId="32" fillId="4" borderId="6" xfId="12" applyFont="1" applyFill="1" applyBorder="1" applyAlignment="1">
      <alignment horizontal="center" vertical="center" wrapText="1"/>
    </xf>
    <xf numFmtId="0" fontId="32" fillId="4" borderId="2" xfId="12" applyFont="1" applyFill="1" applyBorder="1" applyAlignment="1">
      <alignment horizontal="center" vertical="center" wrapText="1"/>
    </xf>
    <xf numFmtId="0" fontId="33" fillId="4" borderId="14" xfId="12" applyFont="1" applyFill="1" applyBorder="1" applyAlignment="1">
      <alignment horizontal="left" vertical="center" wrapText="1"/>
    </xf>
    <xf numFmtId="0" fontId="33" fillId="4" borderId="15" xfId="12" applyFont="1" applyFill="1" applyBorder="1" applyAlignment="1">
      <alignment horizontal="left" vertical="center" wrapText="1"/>
    </xf>
    <xf numFmtId="0" fontId="18" fillId="4" borderId="5" xfId="12" applyFont="1" applyFill="1" applyBorder="1" applyAlignment="1">
      <alignment horizontal="left"/>
    </xf>
    <xf numFmtId="0" fontId="18" fillId="4" borderId="6" xfId="12" applyFont="1" applyFill="1" applyBorder="1" applyAlignment="1">
      <alignment horizontal="left"/>
    </xf>
    <xf numFmtId="0" fontId="32" fillId="3" borderId="5" xfId="25" applyFont="1" applyFill="1" applyBorder="1" applyAlignment="1">
      <alignment horizontal="center" vertical="center"/>
    </xf>
    <xf numFmtId="0" fontId="32" fillId="3" borderId="10" xfId="25" applyFont="1" applyFill="1" applyBorder="1" applyAlignment="1">
      <alignment horizontal="center" vertical="center"/>
    </xf>
    <xf numFmtId="0" fontId="32" fillId="3" borderId="6" xfId="25" applyFont="1" applyFill="1" applyBorder="1" applyAlignment="1">
      <alignment horizontal="center" vertical="center"/>
    </xf>
    <xf numFmtId="0" fontId="18" fillId="3" borderId="5" xfId="25" applyFont="1" applyFill="1" applyBorder="1" applyAlignment="1">
      <alignment horizontal="left"/>
    </xf>
    <xf numFmtId="0" fontId="18" fillId="3" borderId="12" xfId="25" applyFont="1" applyFill="1" applyBorder="1" applyAlignment="1">
      <alignment horizontal="left"/>
    </xf>
    <xf numFmtId="0" fontId="19" fillId="12" borderId="44" xfId="17" applyFont="1" applyFill="1" applyBorder="1" applyAlignment="1" applyProtection="1">
      <alignment horizontal="center" vertical="center"/>
      <protection locked="0"/>
    </xf>
    <xf numFmtId="0" fontId="42" fillId="12" borderId="45" xfId="17" applyFont="1" applyFill="1" applyBorder="1" applyAlignment="1" applyProtection="1">
      <alignment horizontal="center" vertical="center"/>
      <protection locked="0"/>
    </xf>
    <xf numFmtId="0" fontId="42" fillId="12" borderId="46" xfId="17" applyFont="1" applyFill="1" applyBorder="1" applyAlignment="1" applyProtection="1">
      <alignment horizontal="center" vertical="center"/>
      <protection locked="0"/>
    </xf>
    <xf numFmtId="0" fontId="42" fillId="12" borderId="17" xfId="17" applyFont="1" applyFill="1" applyBorder="1" applyAlignment="1" applyProtection="1">
      <alignment horizontal="center" vertical="center"/>
      <protection locked="0"/>
    </xf>
    <xf numFmtId="0" fontId="42" fillId="12" borderId="11" xfId="17" applyFont="1" applyFill="1" applyBorder="1" applyAlignment="1" applyProtection="1">
      <alignment horizontal="center" vertical="center"/>
      <protection locked="0"/>
    </xf>
    <xf numFmtId="0" fontId="42" fillId="12" borderId="12" xfId="17" applyFont="1" applyFill="1" applyBorder="1" applyAlignment="1" applyProtection="1">
      <alignment horizontal="center" vertical="center"/>
      <protection locked="0"/>
    </xf>
    <xf numFmtId="0" fontId="17" fillId="0" borderId="36" xfId="27" applyFont="1" applyFill="1" applyBorder="1" applyAlignment="1"/>
    <xf numFmtId="0" fontId="17" fillId="0" borderId="37" xfId="27" applyFont="1" applyFill="1" applyBorder="1" applyAlignment="1"/>
    <xf numFmtId="43" fontId="10" fillId="0" borderId="36" xfId="28" applyNumberFormat="1" applyFont="1" applyFill="1" applyBorder="1" applyAlignment="1">
      <alignment horizontal="right" vertical="distributed"/>
    </xf>
    <xf numFmtId="43" fontId="10" fillId="0" borderId="37" xfId="28" applyNumberFormat="1" applyFont="1" applyFill="1" applyBorder="1" applyAlignment="1">
      <alignment horizontal="right" vertical="distributed"/>
    </xf>
    <xf numFmtId="0" fontId="17" fillId="0" borderId="103" xfId="27" applyFont="1" applyFill="1" applyBorder="1" applyAlignment="1"/>
    <xf numFmtId="0" fontId="17" fillId="0" borderId="104" xfId="27" applyFont="1" applyFill="1" applyBorder="1" applyAlignment="1"/>
    <xf numFmtId="43" fontId="10" fillId="0" borderId="103" xfId="28" applyNumberFormat="1" applyFont="1" applyFill="1" applyBorder="1" applyAlignment="1">
      <alignment horizontal="right" vertical="distributed"/>
    </xf>
    <xf numFmtId="43" fontId="10" fillId="0" borderId="104" xfId="28" applyNumberFormat="1" applyFont="1" applyFill="1" applyBorder="1" applyAlignment="1">
      <alignment horizontal="right" vertical="distributed"/>
    </xf>
    <xf numFmtId="0" fontId="11" fillId="5" borderId="47" xfId="27" applyFont="1" applyFill="1" applyBorder="1"/>
    <xf numFmtId="0" fontId="11" fillId="5" borderId="48" xfId="27" applyFont="1" applyFill="1" applyBorder="1"/>
    <xf numFmtId="43" fontId="11" fillId="5" borderId="47" xfId="28" applyNumberFormat="1" applyFont="1" applyFill="1" applyBorder="1" applyAlignment="1" applyProtection="1">
      <alignment horizontal="right" vertical="distributed"/>
    </xf>
    <xf numFmtId="43" fontId="11" fillId="5" borderId="48" xfId="28" applyNumberFormat="1" applyFont="1" applyFill="1" applyBorder="1" applyAlignment="1" applyProtection="1">
      <alignment horizontal="right" vertical="distributed"/>
    </xf>
    <xf numFmtId="0" fontId="17" fillId="0" borderId="47" xfId="27" applyFont="1" applyFill="1" applyBorder="1" applyAlignment="1"/>
    <xf numFmtId="0" fontId="17" fillId="0" borderId="48" xfId="27" applyFont="1" applyFill="1" applyBorder="1" applyAlignment="1"/>
    <xf numFmtId="43" fontId="10" fillId="0" borderId="47" xfId="28" applyNumberFormat="1" applyFont="1" applyFill="1" applyBorder="1" applyAlignment="1">
      <alignment horizontal="right" vertical="distributed"/>
    </xf>
    <xf numFmtId="43" fontId="10" fillId="0" borderId="48" xfId="28" applyNumberFormat="1" applyFont="1" applyFill="1" applyBorder="1" applyAlignment="1">
      <alignment horizontal="right" vertical="distributed"/>
    </xf>
    <xf numFmtId="0" fontId="32" fillId="3" borderId="5" xfId="27" applyFont="1" applyFill="1" applyBorder="1" applyAlignment="1">
      <alignment horizontal="center"/>
    </xf>
    <xf numFmtId="0" fontId="32" fillId="3" borderId="10" xfId="27" applyFont="1" applyFill="1" applyBorder="1" applyAlignment="1">
      <alignment horizontal="center"/>
    </xf>
    <xf numFmtId="0" fontId="32" fillId="3" borderId="6" xfId="27" applyFont="1" applyFill="1" applyBorder="1" applyAlignment="1">
      <alignment horizontal="center"/>
    </xf>
    <xf numFmtId="0" fontId="11" fillId="3" borderId="97" xfId="27" applyFont="1" applyFill="1" applyBorder="1" applyAlignment="1">
      <alignment horizontal="center"/>
    </xf>
    <xf numFmtId="0" fontId="11" fillId="3" borderId="98" xfId="27" applyFont="1" applyFill="1" applyBorder="1" applyAlignment="1">
      <alignment horizontal="center"/>
    </xf>
    <xf numFmtId="0" fontId="11" fillId="3" borderId="99" xfId="27" applyFont="1" applyFill="1" applyBorder="1" applyAlignment="1">
      <alignment horizontal="center"/>
    </xf>
    <xf numFmtId="0" fontId="11" fillId="3" borderId="100" xfId="27" applyFont="1" applyFill="1" applyBorder="1" applyAlignment="1">
      <alignment horizontal="center"/>
    </xf>
    <xf numFmtId="0" fontId="17" fillId="0" borderId="101" xfId="27" applyFont="1" applyFill="1" applyBorder="1" applyAlignment="1"/>
    <xf numFmtId="0" fontId="17" fillId="0" borderId="102" xfId="27" applyFont="1" applyFill="1" applyBorder="1" applyAlignment="1"/>
    <xf numFmtId="43" fontId="11" fillId="0" borderId="103" xfId="28" applyNumberFormat="1" applyFont="1" applyFill="1" applyBorder="1" applyAlignment="1" applyProtection="1">
      <alignment horizontal="right" vertical="distributed"/>
    </xf>
    <xf numFmtId="43" fontId="11" fillId="0" borderId="104" xfId="28" applyNumberFormat="1" applyFont="1" applyFill="1" applyBorder="1" applyAlignment="1" applyProtection="1">
      <alignment horizontal="right" vertical="distributed"/>
    </xf>
    <xf numFmtId="0" fontId="11" fillId="4" borderId="69" xfId="2" applyFont="1" applyFill="1" applyBorder="1" applyAlignment="1">
      <alignment horizontal="left" vertical="center"/>
    </xf>
    <xf numFmtId="0" fontId="11" fillId="4" borderId="25" xfId="2" applyFont="1" applyFill="1" applyBorder="1" applyAlignment="1">
      <alignment horizontal="left" vertical="center"/>
    </xf>
    <xf numFmtId="0" fontId="11" fillId="4" borderId="26" xfId="2" applyFont="1" applyFill="1" applyBorder="1" applyAlignment="1">
      <alignment horizontal="left" vertical="center"/>
    </xf>
    <xf numFmtId="0" fontId="11" fillId="5" borderId="73" xfId="2" applyFont="1" applyFill="1" applyBorder="1"/>
    <xf numFmtId="0" fontId="11" fillId="5" borderId="50" xfId="2" applyFont="1" applyFill="1" applyBorder="1"/>
    <xf numFmtId="0" fontId="11" fillId="5" borderId="51" xfId="2" applyFont="1" applyFill="1" applyBorder="1"/>
    <xf numFmtId="0" fontId="19" fillId="4" borderId="44" xfId="2" applyFont="1" applyFill="1" applyBorder="1" applyAlignment="1">
      <alignment horizontal="center" vertical="center"/>
    </xf>
    <xf numFmtId="0" fontId="19" fillId="4" borderId="45" xfId="2" applyFont="1" applyFill="1" applyBorder="1" applyAlignment="1">
      <alignment horizontal="center" vertical="center"/>
    </xf>
    <xf numFmtId="0" fontId="19" fillId="4" borderId="46" xfId="2" applyFont="1" applyFill="1" applyBorder="1" applyAlignment="1">
      <alignment horizontal="center" vertical="center"/>
    </xf>
    <xf numFmtId="0" fontId="19" fillId="4" borderId="17" xfId="2" applyFont="1" applyFill="1" applyBorder="1" applyAlignment="1">
      <alignment horizontal="center" vertical="center"/>
    </xf>
    <xf numFmtId="0" fontId="19" fillId="4" borderId="11" xfId="2" applyFont="1" applyFill="1" applyBorder="1" applyAlignment="1">
      <alignment horizontal="center" vertical="center"/>
    </xf>
    <xf numFmtId="0" fontId="19" fillId="4" borderId="12" xfId="2" applyFont="1" applyFill="1" applyBorder="1" applyAlignment="1">
      <alignment horizontal="center" vertical="center"/>
    </xf>
    <xf numFmtId="0" fontId="11" fillId="4" borderId="62" xfId="2" applyFont="1" applyFill="1" applyBorder="1" applyAlignment="1">
      <alignment horizontal="left" vertical="center"/>
    </xf>
    <xf numFmtId="0" fontId="11" fillId="4" borderId="41" xfId="2" applyFont="1" applyFill="1" applyBorder="1" applyAlignment="1">
      <alignment horizontal="left" vertical="center"/>
    </xf>
    <xf numFmtId="0" fontId="11" fillId="4" borderId="42" xfId="2" applyFont="1" applyFill="1" applyBorder="1" applyAlignment="1">
      <alignment horizontal="left" vertical="center"/>
    </xf>
    <xf numFmtId="0" fontId="10" fillId="0" borderId="105" xfId="2" applyFont="1" applyFill="1" applyBorder="1" applyAlignment="1">
      <alignment horizontal="left"/>
    </xf>
    <xf numFmtId="0" fontId="10" fillId="0" borderId="106" xfId="2" applyFont="1" applyFill="1" applyBorder="1" applyAlignment="1">
      <alignment horizontal="left"/>
    </xf>
    <xf numFmtId="0" fontId="10" fillId="0" borderId="107" xfId="2" applyFont="1" applyFill="1" applyBorder="1" applyAlignment="1">
      <alignment horizontal="left"/>
    </xf>
    <xf numFmtId="0" fontId="10" fillId="0" borderId="108" xfId="2" applyFont="1" applyFill="1" applyBorder="1" applyAlignment="1">
      <alignment horizontal="left"/>
    </xf>
    <xf numFmtId="0" fontId="10" fillId="0" borderId="38" xfId="2" applyFont="1" applyFill="1" applyBorder="1" applyAlignment="1">
      <alignment horizontal="left"/>
    </xf>
    <xf numFmtId="0" fontId="10" fillId="0" borderId="37" xfId="2" applyFont="1" applyFill="1" applyBorder="1" applyAlignment="1">
      <alignment horizontal="left"/>
    </xf>
    <xf numFmtId="0" fontId="10" fillId="0" borderId="109" xfId="2" applyFont="1" applyFill="1" applyBorder="1" applyAlignment="1">
      <alignment horizontal="left"/>
    </xf>
    <xf numFmtId="0" fontId="10" fillId="0" borderId="110" xfId="2" applyFont="1" applyFill="1" applyBorder="1" applyAlignment="1">
      <alignment horizontal="left"/>
    </xf>
    <xf numFmtId="0" fontId="10" fillId="0" borderId="104" xfId="2" applyFont="1" applyFill="1" applyBorder="1" applyAlignment="1">
      <alignment horizontal="left"/>
    </xf>
    <xf numFmtId="0" fontId="11" fillId="5" borderId="67" xfId="2" applyFont="1" applyFill="1" applyBorder="1" applyAlignment="1">
      <alignment horizontal="left"/>
    </xf>
    <xf numFmtId="0" fontId="11" fillId="5" borderId="8" xfId="2" applyFont="1" applyFill="1" applyBorder="1" applyAlignment="1">
      <alignment horizontal="left"/>
    </xf>
    <xf numFmtId="0" fontId="11" fillId="5" borderId="31" xfId="2" applyFont="1" applyFill="1" applyBorder="1" applyAlignment="1">
      <alignment horizontal="left"/>
    </xf>
    <xf numFmtId="0" fontId="11" fillId="5" borderId="40" xfId="2" applyFont="1" applyFill="1" applyBorder="1" applyAlignment="1">
      <alignment horizontal="left"/>
    </xf>
    <xf numFmtId="0" fontId="11" fillId="5" borderId="28" xfId="2" applyFont="1" applyFill="1" applyBorder="1" applyAlignment="1">
      <alignment horizontal="left"/>
    </xf>
    <xf numFmtId="0" fontId="11" fillId="5" borderId="29" xfId="2" applyFont="1" applyFill="1" applyBorder="1" applyAlignment="1">
      <alignment horizontal="left"/>
    </xf>
    <xf numFmtId="0" fontId="11" fillId="4" borderId="111" xfId="2" applyFont="1" applyFill="1" applyBorder="1"/>
    <xf numFmtId="0" fontId="11" fillId="4" borderId="112" xfId="2" applyFont="1" applyFill="1" applyBorder="1"/>
    <xf numFmtId="0" fontId="11" fillId="4" borderId="47" xfId="2" applyFont="1" applyFill="1" applyBorder="1" applyAlignment="1">
      <alignment horizontal="center"/>
    </xf>
    <xf numFmtId="0" fontId="11" fillId="4" borderId="49" xfId="2" applyFont="1" applyFill="1" applyBorder="1" applyAlignment="1">
      <alignment horizontal="center"/>
    </xf>
    <xf numFmtId="0" fontId="11" fillId="4" borderId="48" xfId="2" applyFont="1" applyFill="1" applyBorder="1" applyAlignment="1">
      <alignment horizontal="center"/>
    </xf>
    <xf numFmtId="0" fontId="19" fillId="4" borderId="28" xfId="2" applyFont="1" applyFill="1" applyBorder="1" applyAlignment="1">
      <alignment horizontal="center" vertical="center"/>
    </xf>
    <xf numFmtId="0" fontId="11" fillId="4" borderId="36" xfId="2" applyFont="1" applyFill="1" applyBorder="1" applyAlignment="1">
      <alignment horizontal="center"/>
    </xf>
    <xf numFmtId="0" fontId="11" fillId="4" borderId="38" xfId="2" applyFont="1" applyFill="1" applyBorder="1" applyAlignment="1">
      <alignment horizontal="center"/>
    </xf>
    <xf numFmtId="0" fontId="11" fillId="4" borderId="37" xfId="2" applyFont="1" applyFill="1" applyBorder="1" applyAlignment="1">
      <alignment horizontal="center"/>
    </xf>
    <xf numFmtId="0" fontId="11" fillId="5" borderId="36" xfId="2" applyFont="1" applyFill="1" applyBorder="1" applyAlignment="1">
      <alignment horizontal="left"/>
    </xf>
    <xf numFmtId="0" fontId="11" fillId="5" borderId="38" xfId="2" applyFont="1" applyFill="1" applyBorder="1" applyAlignment="1">
      <alignment horizontal="left"/>
    </xf>
    <xf numFmtId="0" fontId="11" fillId="5" borderId="37" xfId="2" applyFont="1" applyFill="1" applyBorder="1" applyAlignment="1">
      <alignment horizontal="left"/>
    </xf>
    <xf numFmtId="0" fontId="11" fillId="4" borderId="34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/>
    </xf>
    <xf numFmtId="0" fontId="11" fillId="0" borderId="0" xfId="2" applyFont="1" applyAlignment="1">
      <alignment horizontal="center"/>
    </xf>
    <xf numFmtId="0" fontId="17" fillId="0" borderId="40" xfId="27" applyFont="1" applyFill="1" applyBorder="1" applyAlignment="1"/>
    <xf numFmtId="0" fontId="17" fillId="0" borderId="29" xfId="27" applyFont="1" applyFill="1" applyBorder="1" applyAlignment="1"/>
    <xf numFmtId="0" fontId="17" fillId="0" borderId="34" xfId="27" applyFont="1" applyFill="1" applyBorder="1" applyAlignment="1"/>
    <xf numFmtId="43" fontId="10" fillId="0" borderId="108" xfId="28" applyNumberFormat="1" applyFont="1" applyFill="1" applyBorder="1" applyAlignment="1">
      <alignment horizontal="right" vertical="distributed"/>
    </xf>
    <xf numFmtId="0" fontId="17" fillId="0" borderId="113" xfId="27" applyFont="1" applyFill="1" applyBorder="1" applyAlignment="1"/>
    <xf numFmtId="0" fontId="17" fillId="0" borderId="114" xfId="27" applyFont="1" applyFill="1" applyBorder="1" applyAlignment="1"/>
    <xf numFmtId="0" fontId="32" fillId="4" borderId="5" xfId="27" applyFont="1" applyFill="1" applyBorder="1" applyAlignment="1">
      <alignment horizontal="center"/>
    </xf>
    <xf numFmtId="0" fontId="32" fillId="4" borderId="10" xfId="27" applyFont="1" applyFill="1" applyBorder="1" applyAlignment="1">
      <alignment horizontal="center"/>
    </xf>
    <xf numFmtId="0" fontId="32" fillId="4" borderId="6" xfId="27" applyFont="1" applyFill="1" applyBorder="1" applyAlignment="1">
      <alignment horizontal="center"/>
    </xf>
    <xf numFmtId="0" fontId="11" fillId="4" borderId="97" xfId="27" applyFont="1" applyFill="1" applyBorder="1" applyAlignment="1">
      <alignment horizontal="center"/>
    </xf>
    <xf numFmtId="0" fontId="11" fillId="4" borderId="98" xfId="27" applyFont="1" applyFill="1" applyBorder="1" applyAlignment="1">
      <alignment horizontal="center"/>
    </xf>
    <xf numFmtId="0" fontId="11" fillId="4" borderId="99" xfId="27" applyFont="1" applyFill="1" applyBorder="1" applyAlignment="1">
      <alignment horizontal="center"/>
    </xf>
    <xf numFmtId="0" fontId="11" fillId="4" borderId="100" xfId="27" applyFont="1" applyFill="1" applyBorder="1" applyAlignment="1">
      <alignment horizontal="center"/>
    </xf>
    <xf numFmtId="0" fontId="18" fillId="5" borderId="56" xfId="13" applyFont="1" applyFill="1" applyBorder="1" applyAlignment="1">
      <alignment horizontal="center"/>
    </xf>
    <xf numFmtId="0" fontId="17" fillId="5" borderId="57" xfId="13" applyFont="1" applyFill="1" applyBorder="1" applyAlignment="1">
      <alignment horizontal="center"/>
    </xf>
    <xf numFmtId="0" fontId="17" fillId="5" borderId="58" xfId="13" applyFont="1" applyFill="1" applyBorder="1" applyAlignment="1">
      <alignment horizontal="center"/>
    </xf>
    <xf numFmtId="0" fontId="32" fillId="4" borderId="5" xfId="13" applyFont="1" applyFill="1" applyBorder="1" applyAlignment="1">
      <alignment horizontal="center" vertical="center"/>
    </xf>
    <xf numFmtId="0" fontId="32" fillId="4" borderId="10" xfId="13" applyFont="1" applyFill="1" applyBorder="1" applyAlignment="1">
      <alignment horizontal="center" vertical="center"/>
    </xf>
    <xf numFmtId="0" fontId="32" fillId="4" borderId="6" xfId="13" applyFont="1" applyFill="1" applyBorder="1" applyAlignment="1">
      <alignment horizontal="center" vertical="center"/>
    </xf>
    <xf numFmtId="0" fontId="18" fillId="5" borderId="53" xfId="13" applyFont="1" applyFill="1" applyBorder="1" applyAlignment="1">
      <alignment horizontal="center"/>
    </xf>
    <xf numFmtId="0" fontId="17" fillId="5" borderId="54" xfId="13" applyFont="1" applyFill="1" applyBorder="1" applyAlignment="1">
      <alignment horizontal="center"/>
    </xf>
    <xf numFmtId="0" fontId="17" fillId="5" borderId="55" xfId="13" applyFont="1" applyFill="1" applyBorder="1" applyAlignment="1">
      <alignment horizontal="center"/>
    </xf>
    <xf numFmtId="0" fontId="18" fillId="5" borderId="90" xfId="13" applyFont="1" applyFill="1" applyBorder="1" applyAlignment="1">
      <alignment horizontal="center"/>
    </xf>
    <xf numFmtId="0" fontId="18" fillId="5" borderId="91" xfId="13" applyFont="1" applyFill="1" applyBorder="1" applyAlignment="1">
      <alignment horizontal="center"/>
    </xf>
    <xf numFmtId="0" fontId="18" fillId="5" borderId="92" xfId="13" applyFont="1" applyFill="1" applyBorder="1" applyAlignment="1">
      <alignment horizontal="center"/>
    </xf>
    <xf numFmtId="0" fontId="17" fillId="0" borderId="90" xfId="13" applyFont="1" applyFill="1" applyBorder="1" applyAlignment="1">
      <alignment horizontal="left"/>
    </xf>
    <xf numFmtId="0" fontId="17" fillId="0" borderId="91" xfId="13" applyFont="1" applyFill="1" applyBorder="1" applyAlignment="1">
      <alignment horizontal="left"/>
    </xf>
    <xf numFmtId="0" fontId="17" fillId="0" borderId="93" xfId="13" applyFont="1" applyFill="1" applyBorder="1" applyAlignment="1">
      <alignment horizontal="left"/>
    </xf>
    <xf numFmtId="0" fontId="18" fillId="8" borderId="90" xfId="13" applyFont="1" applyFill="1" applyBorder="1" applyAlignment="1">
      <alignment horizontal="left"/>
    </xf>
    <xf numFmtId="0" fontId="18" fillId="8" borderId="91" xfId="13" applyFont="1" applyFill="1" applyBorder="1" applyAlignment="1">
      <alignment horizontal="left"/>
    </xf>
    <xf numFmtId="0" fontId="18" fillId="8" borderId="93" xfId="13" applyFont="1" applyFill="1" applyBorder="1" applyAlignment="1">
      <alignment horizontal="left"/>
    </xf>
    <xf numFmtId="0" fontId="18" fillId="0" borderId="90" xfId="13" applyFont="1" applyFill="1" applyBorder="1" applyAlignment="1">
      <alignment horizontal="center"/>
    </xf>
    <xf numFmtId="0" fontId="18" fillId="0" borderId="91" xfId="13" applyFont="1" applyFill="1" applyBorder="1" applyAlignment="1">
      <alignment horizontal="center"/>
    </xf>
    <xf numFmtId="0" fontId="18" fillId="0" borderId="92" xfId="13" applyFont="1" applyFill="1" applyBorder="1" applyAlignment="1">
      <alignment horizontal="center"/>
    </xf>
    <xf numFmtId="0" fontId="18" fillId="8" borderId="94" xfId="13" applyFont="1" applyFill="1" applyBorder="1" applyAlignment="1">
      <alignment horizontal="left"/>
    </xf>
    <xf numFmtId="0" fontId="18" fillId="8" borderId="87" xfId="13" applyFont="1" applyFill="1" applyBorder="1" applyAlignment="1">
      <alignment horizontal="left"/>
    </xf>
    <xf numFmtId="0" fontId="18" fillId="8" borderId="95" xfId="13" applyFont="1" applyFill="1" applyBorder="1" applyAlignment="1">
      <alignment horizontal="left"/>
    </xf>
    <xf numFmtId="0" fontId="18" fillId="8" borderId="17" xfId="13" applyFont="1" applyFill="1" applyBorder="1" applyAlignment="1">
      <alignment horizontal="left"/>
    </xf>
    <xf numFmtId="0" fontId="18" fillId="8" borderId="11" xfId="13" applyFont="1" applyFill="1" applyBorder="1" applyAlignment="1">
      <alignment horizontal="left"/>
    </xf>
    <xf numFmtId="0" fontId="18" fillId="8" borderId="96" xfId="13" applyFont="1" applyFill="1" applyBorder="1" applyAlignment="1">
      <alignment horizontal="left"/>
    </xf>
    <xf numFmtId="0" fontId="32" fillId="4" borderId="34" xfId="13" applyFont="1" applyFill="1" applyBorder="1" applyAlignment="1">
      <alignment horizontal="center" vertical="center"/>
    </xf>
    <xf numFmtId="0" fontId="18" fillId="5" borderId="34" xfId="13" applyFont="1" applyFill="1" applyBorder="1" applyAlignment="1">
      <alignment horizontal="center"/>
    </xf>
    <xf numFmtId="0" fontId="18" fillId="5" borderId="5" xfId="13" applyFont="1" applyFill="1" applyBorder="1" applyAlignment="1">
      <alignment horizontal="center"/>
    </xf>
    <xf numFmtId="0" fontId="18" fillId="5" borderId="10" xfId="13" applyFont="1" applyFill="1" applyBorder="1" applyAlignment="1">
      <alignment horizontal="center"/>
    </xf>
    <xf numFmtId="0" fontId="18" fillId="5" borderId="6" xfId="13" applyFont="1" applyFill="1" applyBorder="1" applyAlignment="1">
      <alignment horizontal="center"/>
    </xf>
  </cellXfs>
  <cellStyles count="32">
    <cellStyle name="Měna 2" xfId="5"/>
    <cellStyle name="Měna 2 2" xfId="6"/>
    <cellStyle name="Měna 2 2 2" xfId="28"/>
    <cellStyle name="Měna 2 3" xfId="29"/>
    <cellStyle name="Měna 3" xfId="7"/>
    <cellStyle name="Měna 4" xfId="18"/>
    <cellStyle name="Měna 5" xfId="19"/>
    <cellStyle name="Měna 6" xfId="22"/>
    <cellStyle name="Měna 7" xfId="31"/>
    <cellStyle name="Normální" xfId="0" builtinId="0"/>
    <cellStyle name="Normální 10" xfId="26"/>
    <cellStyle name="Normální 10 2" xfId="30"/>
    <cellStyle name="Normální 2" xfId="1"/>
    <cellStyle name="Normální 2 2" xfId="2"/>
    <cellStyle name="Normální 2 2 2" xfId="8"/>
    <cellStyle name="Normální 2 3" xfId="9"/>
    <cellStyle name="Normální 2 3 2" xfId="27"/>
    <cellStyle name="Normální 2 4" xfId="23"/>
    <cellStyle name="Normální 3" xfId="4"/>
    <cellStyle name="Normální 3 2" xfId="10"/>
    <cellStyle name="Normální 4" xfId="11"/>
    <cellStyle name="Normální 5" xfId="12"/>
    <cellStyle name="Normální 6" xfId="13"/>
    <cellStyle name="Normální 6 2" xfId="14"/>
    <cellStyle name="Normální 6 2 2" xfId="25"/>
    <cellStyle name="Normální 7" xfId="15"/>
    <cellStyle name="Normální 8" xfId="17"/>
    <cellStyle name="Normální 9" xfId="21"/>
    <cellStyle name="normální_List1" xfId="3"/>
    <cellStyle name="Procenta 2" xfId="16"/>
    <cellStyle name="Procenta 3" xfId="20"/>
    <cellStyle name="Procenta 4" xfId="24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5553826522673E-2"/>
          <c:y val="5.5555555555555552E-2"/>
          <c:w val="0.66352777777777783"/>
          <c:h val="0.89814814814814814"/>
        </c:manualLayout>
      </c:layout>
      <c:pie3DChart>
        <c:varyColors val="1"/>
        <c:ser>
          <c:idx val="0"/>
          <c:order val="0"/>
          <c:explosion val="25"/>
          <c:cat>
            <c:strRef>
              <c:f>'VHČ pohledávky 2017'!$A$5:$A$12</c:f>
              <c:strCache>
                <c:ptCount val="8"/>
                <c:pt idx="0">
                  <c:v>Byty</c:v>
                </c:pt>
                <c:pt idx="1">
                  <c:v>Nebytové prostory</c:v>
                </c:pt>
                <c:pt idx="2">
                  <c:v>SC Bonaparte</c:v>
                </c:pt>
                <c:pt idx="3">
                  <c:v>Poliklinika</c:v>
                </c:pt>
                <c:pt idx="4">
                  <c:v>Teplo</c:v>
                </c:pt>
                <c:pt idx="5">
                  <c:v>Správa</c:v>
                </c:pt>
                <c:pt idx="6">
                  <c:v>Pozemky</c:v>
                </c:pt>
                <c:pt idx="7">
                  <c:v>Ostatní</c:v>
                </c:pt>
              </c:strCache>
            </c:strRef>
          </c:cat>
          <c:val>
            <c:numRef>
              <c:f>'VHČ pohledávky 2017'!$B$5:$B$12</c:f>
              <c:numCache>
                <c:formatCode>#,##0.00\ "Kč"</c:formatCode>
                <c:ptCount val="8"/>
                <c:pt idx="0">
                  <c:v>1369088.27</c:v>
                </c:pt>
                <c:pt idx="1">
                  <c:v>73541.919999999998</c:v>
                </c:pt>
                <c:pt idx="2">
                  <c:v>481525.92000000004</c:v>
                </c:pt>
                <c:pt idx="3">
                  <c:v>57643</c:v>
                </c:pt>
                <c:pt idx="4">
                  <c:v>663717.6</c:v>
                </c:pt>
                <c:pt idx="5">
                  <c:v>242231.30000000002</c:v>
                </c:pt>
                <c:pt idx="6">
                  <c:v>11415.81</c:v>
                </c:pt>
                <c:pt idx="7">
                  <c:v>165199.99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57150</xdr:rowOff>
    </xdr:from>
    <xdr:to>
      <xdr:col>6</xdr:col>
      <xdr:colOff>480822</xdr:colOff>
      <xdr:row>36</xdr:row>
      <xdr:rowOff>143637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33725"/>
          <a:ext cx="5109972" cy="3163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93345" y="4000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" y="40005"/>
          <a:ext cx="552450" cy="638175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8105" y="5524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" y="55245"/>
          <a:ext cx="552450" cy="638175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93345" y="4762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" y="47625"/>
          <a:ext cx="552450" cy="638175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85725" y="4000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0005"/>
          <a:ext cx="552450" cy="638175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62865" y="4000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" y="40005"/>
          <a:ext cx="552450" cy="638175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492671</xdr:colOff>
      <xdr:row>29</xdr:row>
      <xdr:rowOff>43792</xdr:rowOff>
    </xdr:from>
    <xdr:to>
      <xdr:col>6</xdr:col>
      <xdr:colOff>179203</xdr:colOff>
      <xdr:row>53</xdr:row>
      <xdr:rowOff>65155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59050" y="6689395"/>
          <a:ext cx="5719032" cy="3962743"/>
        </a:xfrm>
        <a:prstGeom prst="rect">
          <a:avLst/>
        </a:prstGeom>
      </xdr:spPr>
    </xdr:pic>
    <xdr:clientData/>
  </xdr:twoCellAnchor>
  <xdr:twoCellAnchor editAs="oneCell">
    <xdr:from>
      <xdr:col>1</xdr:col>
      <xdr:colOff>481724</xdr:colOff>
      <xdr:row>53</xdr:row>
      <xdr:rowOff>109482</xdr:rowOff>
    </xdr:from>
    <xdr:to>
      <xdr:col>6</xdr:col>
      <xdr:colOff>168256</xdr:colOff>
      <xdr:row>74</xdr:row>
      <xdr:rowOff>2160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48103" y="10696465"/>
          <a:ext cx="5719032" cy="33413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17</xdr:row>
      <xdr:rowOff>104775</xdr:rowOff>
    </xdr:from>
    <xdr:to>
      <xdr:col>5</xdr:col>
      <xdr:colOff>238125</xdr:colOff>
      <xdr:row>34</xdr:row>
      <xdr:rowOff>95250</xdr:rowOff>
    </xdr:to>
    <xdr:graphicFrame macro="">
      <xdr:nvGraphicFramePr>
        <xdr:cNvPr id="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dklady%20pro%20zpr&#225;vu%20(&#269;tvrtletn&#2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klady a Výnosy"/>
      <sheetName val="výnosy a náklady celkem VHČ"/>
      <sheetName val="Plnění"/>
      <sheetName val="Graf"/>
      <sheetName val="Stav účtů, závazky"/>
    </sheetNames>
    <sheetDataSet>
      <sheetData sheetId="0"/>
      <sheetData sheetId="1"/>
      <sheetData sheetId="2">
        <row r="5">
          <cell r="D5">
            <v>50000</v>
          </cell>
          <cell r="E5">
            <v>49755.74</v>
          </cell>
        </row>
        <row r="6">
          <cell r="D6">
            <v>20000</v>
          </cell>
          <cell r="E6">
            <v>4927.84</v>
          </cell>
        </row>
        <row r="7">
          <cell r="D7">
            <v>5000</v>
          </cell>
          <cell r="E7">
            <v>0</v>
          </cell>
        </row>
        <row r="8">
          <cell r="D8">
            <v>2200000</v>
          </cell>
          <cell r="E8">
            <v>2199483.65</v>
          </cell>
        </row>
        <row r="9">
          <cell r="D9">
            <v>100000</v>
          </cell>
          <cell r="E9">
            <v>37681.800000000003</v>
          </cell>
        </row>
        <row r="10">
          <cell r="D10">
            <v>500000</v>
          </cell>
          <cell r="E10">
            <v>472912.04</v>
          </cell>
        </row>
        <row r="11">
          <cell r="D11">
            <v>2000</v>
          </cell>
          <cell r="E11">
            <v>1440</v>
          </cell>
        </row>
        <row r="12">
          <cell r="D12">
            <v>36000</v>
          </cell>
          <cell r="E12">
            <v>7610.4</v>
          </cell>
        </row>
        <row r="13">
          <cell r="D13">
            <v>91000</v>
          </cell>
          <cell r="E13">
            <v>89329.600000000006</v>
          </cell>
        </row>
        <row r="14">
          <cell r="E14">
            <v>8833</v>
          </cell>
        </row>
        <row r="15">
          <cell r="E15">
            <v>4943</v>
          </cell>
        </row>
        <row r="16">
          <cell r="E16">
            <v>2876917.07</v>
          </cell>
        </row>
        <row r="18">
          <cell r="D18">
            <v>30000</v>
          </cell>
          <cell r="E18">
            <v>29230.48</v>
          </cell>
        </row>
        <row r="19">
          <cell r="D19">
            <v>5000</v>
          </cell>
          <cell r="E19">
            <v>264.64</v>
          </cell>
        </row>
        <row r="20">
          <cell r="D20">
            <v>20000</v>
          </cell>
          <cell r="E20">
            <v>3731.44</v>
          </cell>
        </row>
        <row r="21">
          <cell r="D21">
            <v>800000</v>
          </cell>
          <cell r="E21">
            <v>480871.83</v>
          </cell>
        </row>
        <row r="22">
          <cell r="D22">
            <v>50000</v>
          </cell>
          <cell r="E22">
            <v>15081.4</v>
          </cell>
        </row>
        <row r="23">
          <cell r="D23">
            <v>100000</v>
          </cell>
          <cell r="E23">
            <v>98073.18</v>
          </cell>
        </row>
        <row r="24">
          <cell r="D24">
            <v>70000</v>
          </cell>
          <cell r="E24">
            <v>26336.6</v>
          </cell>
        </row>
        <row r="26">
          <cell r="E26">
            <v>4005</v>
          </cell>
        </row>
        <row r="27">
          <cell r="E27">
            <v>50274</v>
          </cell>
        </row>
        <row r="28">
          <cell r="E28">
            <v>2507.12</v>
          </cell>
        </row>
        <row r="29">
          <cell r="E29">
            <v>1250</v>
          </cell>
        </row>
        <row r="30">
          <cell r="E30">
            <v>10285</v>
          </cell>
        </row>
        <row r="31">
          <cell r="E31">
            <v>721910.69</v>
          </cell>
        </row>
        <row r="33">
          <cell r="D33">
            <v>50000</v>
          </cell>
          <cell r="E33">
            <v>14391.5</v>
          </cell>
        </row>
        <row r="34">
          <cell r="D34">
            <v>150000</v>
          </cell>
          <cell r="E34">
            <v>0</v>
          </cell>
        </row>
        <row r="35">
          <cell r="D35">
            <v>30000</v>
          </cell>
          <cell r="E35">
            <v>12638.21</v>
          </cell>
        </row>
        <row r="36">
          <cell r="D36">
            <v>250000</v>
          </cell>
          <cell r="E36">
            <v>0</v>
          </cell>
        </row>
        <row r="37">
          <cell r="D37">
            <v>100000</v>
          </cell>
          <cell r="E37">
            <v>128602.89</v>
          </cell>
        </row>
        <row r="38">
          <cell r="D38">
            <v>20000</v>
          </cell>
          <cell r="E38">
            <v>7979.34</v>
          </cell>
        </row>
        <row r="39">
          <cell r="D39">
            <v>33000</v>
          </cell>
          <cell r="E39">
            <v>34831.440000000002</v>
          </cell>
        </row>
        <row r="40">
          <cell r="D40">
            <v>150000</v>
          </cell>
          <cell r="E40">
            <v>63220.37</v>
          </cell>
        </row>
        <row r="41">
          <cell r="D41">
            <v>37000</v>
          </cell>
          <cell r="E41">
            <v>13235.9</v>
          </cell>
        </row>
        <row r="42">
          <cell r="D42">
            <v>14000</v>
          </cell>
          <cell r="E42">
            <v>4767.2299999999996</v>
          </cell>
        </row>
        <row r="43">
          <cell r="D43">
            <v>3000</v>
          </cell>
          <cell r="E43">
            <v>0</v>
          </cell>
        </row>
        <row r="44">
          <cell r="D44">
            <v>2000</v>
          </cell>
          <cell r="E44">
            <v>234</v>
          </cell>
        </row>
        <row r="45">
          <cell r="D45">
            <v>17000</v>
          </cell>
          <cell r="E45">
            <v>16273</v>
          </cell>
        </row>
        <row r="46">
          <cell r="D46">
            <v>10000</v>
          </cell>
          <cell r="E46">
            <v>0</v>
          </cell>
        </row>
        <row r="47">
          <cell r="D47">
            <v>200000</v>
          </cell>
          <cell r="E47">
            <v>37361.08</v>
          </cell>
        </row>
        <row r="48">
          <cell r="E48">
            <v>333534.96000000002</v>
          </cell>
        </row>
        <row r="50">
          <cell r="D50">
            <v>15000</v>
          </cell>
          <cell r="E50">
            <v>12551.17</v>
          </cell>
        </row>
        <row r="51">
          <cell r="D51">
            <v>28000</v>
          </cell>
          <cell r="E51">
            <v>17209.3</v>
          </cell>
        </row>
        <row r="52">
          <cell r="D52">
            <v>15000</v>
          </cell>
          <cell r="E52">
            <v>953.04</v>
          </cell>
        </row>
        <row r="53">
          <cell r="D53">
            <v>5000</v>
          </cell>
          <cell r="E53">
            <v>0</v>
          </cell>
        </row>
        <row r="54">
          <cell r="D54">
            <v>3000</v>
          </cell>
          <cell r="E54">
            <v>468</v>
          </cell>
        </row>
        <row r="55">
          <cell r="D55">
            <v>2000</v>
          </cell>
          <cell r="E55">
            <v>0</v>
          </cell>
        </row>
        <row r="56">
          <cell r="D56">
            <v>20000</v>
          </cell>
          <cell r="E56">
            <v>7090</v>
          </cell>
        </row>
        <row r="57">
          <cell r="D57">
            <v>15000</v>
          </cell>
          <cell r="E57">
            <v>30300</v>
          </cell>
        </row>
        <row r="58">
          <cell r="D58">
            <v>170000</v>
          </cell>
          <cell r="E58">
            <v>139589.1</v>
          </cell>
        </row>
        <row r="59">
          <cell r="D59">
            <v>1100000</v>
          </cell>
          <cell r="E59">
            <v>1005081</v>
          </cell>
        </row>
        <row r="60">
          <cell r="D60">
            <v>275000</v>
          </cell>
          <cell r="E60">
            <v>251135</v>
          </cell>
        </row>
        <row r="61">
          <cell r="D61">
            <v>99000</v>
          </cell>
          <cell r="E61">
            <v>90363</v>
          </cell>
        </row>
        <row r="62">
          <cell r="E62">
            <v>9100</v>
          </cell>
        </row>
        <row r="63">
          <cell r="D63">
            <v>11000</v>
          </cell>
          <cell r="E63">
            <v>10189</v>
          </cell>
        </row>
        <row r="64">
          <cell r="E64">
            <v>49498</v>
          </cell>
        </row>
        <row r="65">
          <cell r="D65">
            <v>15000</v>
          </cell>
          <cell r="E65">
            <v>16122.71</v>
          </cell>
        </row>
        <row r="66">
          <cell r="D66">
            <v>4000</v>
          </cell>
          <cell r="E66">
            <v>3690</v>
          </cell>
        </row>
        <row r="67">
          <cell r="D67">
            <v>20000</v>
          </cell>
          <cell r="E67">
            <v>19980</v>
          </cell>
        </row>
        <row r="68">
          <cell r="D68">
            <v>10000</v>
          </cell>
          <cell r="E68">
            <v>23919.279999999999</v>
          </cell>
        </row>
        <row r="70">
          <cell r="E70">
            <v>1687238.6</v>
          </cell>
        </row>
        <row r="72">
          <cell r="D72">
            <v>3000</v>
          </cell>
          <cell r="E72">
            <v>0</v>
          </cell>
        </row>
        <row r="73">
          <cell r="D73">
            <v>1000</v>
          </cell>
          <cell r="E73">
            <v>0</v>
          </cell>
        </row>
        <row r="74">
          <cell r="D74">
            <v>10000</v>
          </cell>
          <cell r="E74">
            <v>0</v>
          </cell>
        </row>
        <row r="75">
          <cell r="D75">
            <v>5000</v>
          </cell>
          <cell r="E75">
            <v>0</v>
          </cell>
        </row>
        <row r="76">
          <cell r="D76">
            <v>390000</v>
          </cell>
          <cell r="E76">
            <v>335411.34000000003</v>
          </cell>
        </row>
        <row r="77">
          <cell r="D77">
            <v>103000</v>
          </cell>
          <cell r="E77">
            <v>83853.08</v>
          </cell>
        </row>
        <row r="78">
          <cell r="D78">
            <v>38000</v>
          </cell>
          <cell r="E78">
            <v>30184.62</v>
          </cell>
        </row>
        <row r="79">
          <cell r="D79">
            <v>6000</v>
          </cell>
          <cell r="E79">
            <v>5129</v>
          </cell>
        </row>
        <row r="80">
          <cell r="E80">
            <v>454578.04000000004</v>
          </cell>
        </row>
        <row r="82">
          <cell r="D82">
            <v>2000</v>
          </cell>
          <cell r="E82">
            <v>1280</v>
          </cell>
        </row>
        <row r="83">
          <cell r="D83">
            <v>1000</v>
          </cell>
          <cell r="E83">
            <v>300</v>
          </cell>
        </row>
        <row r="84">
          <cell r="D84">
            <v>20000</v>
          </cell>
          <cell r="E84">
            <v>3600</v>
          </cell>
        </row>
        <row r="85">
          <cell r="D85">
            <v>450000</v>
          </cell>
          <cell r="E85">
            <v>517812.96</v>
          </cell>
        </row>
        <row r="86">
          <cell r="D86">
            <v>112000</v>
          </cell>
          <cell r="E86">
            <v>129463.11</v>
          </cell>
        </row>
        <row r="87">
          <cell r="D87">
            <v>40000</v>
          </cell>
          <cell r="E87">
            <v>46612.77</v>
          </cell>
        </row>
        <row r="88">
          <cell r="D88">
            <v>11000</v>
          </cell>
          <cell r="E88">
            <v>10281</v>
          </cell>
        </row>
        <row r="89">
          <cell r="E89">
            <v>709349.84000000008</v>
          </cell>
        </row>
        <row r="91">
          <cell r="D91">
            <v>10000</v>
          </cell>
          <cell r="E91">
            <v>14650.3</v>
          </cell>
        </row>
        <row r="92">
          <cell r="D92">
            <v>4000000</v>
          </cell>
          <cell r="E92">
            <v>2682937.8199999998</v>
          </cell>
        </row>
        <row r="93">
          <cell r="D93">
            <v>170000</v>
          </cell>
          <cell r="E93">
            <v>150005.93</v>
          </cell>
        </row>
        <row r="94">
          <cell r="D94">
            <v>30000</v>
          </cell>
          <cell r="E94">
            <v>43031.05</v>
          </cell>
        </row>
        <row r="95">
          <cell r="D95">
            <v>250000</v>
          </cell>
          <cell r="E95">
            <v>300590</v>
          </cell>
        </row>
        <row r="96">
          <cell r="D96">
            <v>65000</v>
          </cell>
          <cell r="E96">
            <v>36732.519999999997</v>
          </cell>
        </row>
        <row r="97">
          <cell r="D97">
            <v>10000</v>
          </cell>
          <cell r="E97">
            <v>7514.29</v>
          </cell>
        </row>
        <row r="98">
          <cell r="D98">
            <v>35000</v>
          </cell>
          <cell r="E98">
            <v>58347.69</v>
          </cell>
        </row>
        <row r="99">
          <cell r="D99">
            <v>450000</v>
          </cell>
          <cell r="E99">
            <v>491319.66</v>
          </cell>
        </row>
        <row r="100">
          <cell r="D100">
            <v>112000</v>
          </cell>
          <cell r="E100">
            <v>120453.6</v>
          </cell>
        </row>
        <row r="101">
          <cell r="D101">
            <v>40000</v>
          </cell>
          <cell r="E101">
            <v>43339.88</v>
          </cell>
        </row>
        <row r="102">
          <cell r="D102">
            <v>12000</v>
          </cell>
          <cell r="E102">
            <v>9913</v>
          </cell>
        </row>
        <row r="103">
          <cell r="D103">
            <v>1000</v>
          </cell>
          <cell r="E103">
            <v>0</v>
          </cell>
        </row>
        <row r="104">
          <cell r="D104">
            <v>5000</v>
          </cell>
          <cell r="E104">
            <v>5055.8</v>
          </cell>
        </row>
        <row r="105">
          <cell r="D105">
            <v>280000</v>
          </cell>
          <cell r="E105">
            <v>277950</v>
          </cell>
        </row>
        <row r="106">
          <cell r="E106">
            <v>7802.47</v>
          </cell>
        </row>
        <row r="107">
          <cell r="E107">
            <v>4249644.0099999988</v>
          </cell>
        </row>
        <row r="109">
          <cell r="D109">
            <v>2000</v>
          </cell>
          <cell r="E109">
            <v>871.9</v>
          </cell>
        </row>
        <row r="110">
          <cell r="D110">
            <v>210000</v>
          </cell>
          <cell r="E110">
            <v>129926.91</v>
          </cell>
        </row>
        <row r="111">
          <cell r="D111">
            <v>15000</v>
          </cell>
          <cell r="E111">
            <v>9762.8799999999992</v>
          </cell>
        </row>
        <row r="112">
          <cell r="D112">
            <v>2000</v>
          </cell>
          <cell r="E112">
            <v>148.4</v>
          </cell>
        </row>
        <row r="113">
          <cell r="D113">
            <v>30000</v>
          </cell>
          <cell r="E113">
            <v>2892</v>
          </cell>
        </row>
        <row r="114">
          <cell r="D114">
            <v>10000</v>
          </cell>
          <cell r="E114">
            <v>5684.88</v>
          </cell>
        </row>
        <row r="115">
          <cell r="D115">
            <v>10000</v>
          </cell>
          <cell r="E115">
            <v>0</v>
          </cell>
        </row>
        <row r="116">
          <cell r="D116">
            <v>45000</v>
          </cell>
          <cell r="E116">
            <v>46056.85</v>
          </cell>
        </row>
        <row r="117">
          <cell r="D117">
            <v>11000</v>
          </cell>
          <cell r="E117">
            <v>11512.9</v>
          </cell>
        </row>
        <row r="118">
          <cell r="D118">
            <v>4000</v>
          </cell>
          <cell r="E118">
            <v>4142.0200000000004</v>
          </cell>
        </row>
        <row r="119">
          <cell r="D119">
            <v>1000</v>
          </cell>
          <cell r="E119">
            <v>762.8</v>
          </cell>
        </row>
        <row r="120">
          <cell r="D120">
            <v>40000</v>
          </cell>
          <cell r="E120">
            <v>35739</v>
          </cell>
        </row>
        <row r="121">
          <cell r="E121">
            <v>247500.53999999998</v>
          </cell>
        </row>
        <row r="123">
          <cell r="D123">
            <v>1000</v>
          </cell>
          <cell r="E123">
            <v>871.9</v>
          </cell>
        </row>
        <row r="124">
          <cell r="D124">
            <v>398000</v>
          </cell>
          <cell r="E124">
            <v>233652.76</v>
          </cell>
        </row>
        <row r="125">
          <cell r="D125">
            <v>25000</v>
          </cell>
          <cell r="E125">
            <v>10521.7</v>
          </cell>
        </row>
        <row r="126">
          <cell r="D126">
            <v>2000</v>
          </cell>
          <cell r="E126">
            <v>222.6</v>
          </cell>
        </row>
        <row r="127">
          <cell r="D127">
            <v>15000</v>
          </cell>
          <cell r="E127">
            <v>7776</v>
          </cell>
        </row>
        <row r="128">
          <cell r="D128">
            <v>6000</v>
          </cell>
          <cell r="E128">
            <v>5480</v>
          </cell>
        </row>
        <row r="129">
          <cell r="D129">
            <v>5000</v>
          </cell>
          <cell r="E129">
            <v>0</v>
          </cell>
        </row>
        <row r="130">
          <cell r="D130">
            <v>66000</v>
          </cell>
          <cell r="E130">
            <v>69559.16</v>
          </cell>
        </row>
        <row r="131">
          <cell r="D131">
            <v>17000</v>
          </cell>
          <cell r="E131">
            <v>17388.09</v>
          </cell>
        </row>
        <row r="132">
          <cell r="D132">
            <v>6000</v>
          </cell>
          <cell r="E132">
            <v>6256.32</v>
          </cell>
        </row>
        <row r="133">
          <cell r="D133">
            <v>70000</v>
          </cell>
          <cell r="E133">
            <v>67562.039999999994</v>
          </cell>
        </row>
        <row r="134">
          <cell r="E134">
            <v>419290.57</v>
          </cell>
        </row>
        <row r="136">
          <cell r="D136">
            <v>1000</v>
          </cell>
          <cell r="E136">
            <v>871.9</v>
          </cell>
        </row>
        <row r="137">
          <cell r="D137">
            <v>410000</v>
          </cell>
          <cell r="E137">
            <v>261453.98</v>
          </cell>
        </row>
        <row r="138">
          <cell r="D138">
            <v>40000</v>
          </cell>
          <cell r="E138">
            <v>23344.5</v>
          </cell>
        </row>
        <row r="139">
          <cell r="D139">
            <v>3000</v>
          </cell>
          <cell r="E139">
            <v>371</v>
          </cell>
        </row>
        <row r="140">
          <cell r="D140">
            <v>35000</v>
          </cell>
          <cell r="E140">
            <v>16670</v>
          </cell>
        </row>
        <row r="141">
          <cell r="D141">
            <v>7000</v>
          </cell>
          <cell r="E141">
            <v>11950</v>
          </cell>
        </row>
        <row r="142">
          <cell r="D142">
            <v>10000</v>
          </cell>
          <cell r="E142">
            <v>3840</v>
          </cell>
        </row>
        <row r="143">
          <cell r="D143">
            <v>90000</v>
          </cell>
          <cell r="E143">
            <v>90125.52</v>
          </cell>
        </row>
        <row r="144">
          <cell r="D144">
            <v>23000</v>
          </cell>
          <cell r="E144">
            <v>22523.360000000001</v>
          </cell>
        </row>
        <row r="145">
          <cell r="D145">
            <v>10000</v>
          </cell>
          <cell r="E145">
            <v>8112.59</v>
          </cell>
        </row>
        <row r="146">
          <cell r="D146">
            <v>125000</v>
          </cell>
          <cell r="E146">
            <v>120262</v>
          </cell>
        </row>
        <row r="147">
          <cell r="E147">
            <v>559524.85000000009</v>
          </cell>
        </row>
        <row r="149">
          <cell r="D149">
            <v>30000</v>
          </cell>
          <cell r="E149">
            <v>29671.58</v>
          </cell>
        </row>
        <row r="150">
          <cell r="D150">
            <v>1000</v>
          </cell>
          <cell r="E150">
            <v>0</v>
          </cell>
        </row>
        <row r="151">
          <cell r="D151">
            <v>80000</v>
          </cell>
          <cell r="E151">
            <v>861.66</v>
          </cell>
        </row>
        <row r="152">
          <cell r="D152">
            <v>500000</v>
          </cell>
          <cell r="E152">
            <v>612528.18000000005</v>
          </cell>
        </row>
        <row r="153">
          <cell r="D153">
            <v>10000</v>
          </cell>
          <cell r="E153">
            <v>7087</v>
          </cell>
        </row>
        <row r="154">
          <cell r="D154">
            <v>200000</v>
          </cell>
          <cell r="E154">
            <v>277243.59000000003</v>
          </cell>
        </row>
        <row r="155">
          <cell r="D155">
            <v>50000</v>
          </cell>
          <cell r="E155">
            <v>3376.27</v>
          </cell>
        </row>
        <row r="156">
          <cell r="D156">
            <v>10000</v>
          </cell>
          <cell r="E156">
            <v>1800</v>
          </cell>
        </row>
        <row r="157">
          <cell r="D157">
            <v>23000</v>
          </cell>
          <cell r="E157">
            <v>20059.599999999999</v>
          </cell>
        </row>
        <row r="158">
          <cell r="D158">
            <v>32000</v>
          </cell>
          <cell r="E158">
            <v>28781.919999999998</v>
          </cell>
        </row>
        <row r="159">
          <cell r="E159">
            <v>13736</v>
          </cell>
        </row>
        <row r="160">
          <cell r="E160">
            <v>995145.8</v>
          </cell>
        </row>
        <row r="163">
          <cell r="E163">
            <v>113120.9</v>
          </cell>
        </row>
        <row r="166">
          <cell r="E166">
            <v>8583997.4000000004</v>
          </cell>
        </row>
        <row r="167">
          <cell r="E167">
            <v>2698346.2</v>
          </cell>
        </row>
        <row r="168">
          <cell r="E168">
            <v>658042.19999999995</v>
          </cell>
        </row>
        <row r="169">
          <cell r="E169">
            <v>1352226.45</v>
          </cell>
        </row>
        <row r="170">
          <cell r="E170">
            <v>1478438.46</v>
          </cell>
        </row>
        <row r="171">
          <cell r="E171">
            <v>91958</v>
          </cell>
        </row>
        <row r="172">
          <cell r="E172">
            <v>77323.070000000007</v>
          </cell>
        </row>
        <row r="173">
          <cell r="E173">
            <v>23939.85</v>
          </cell>
        </row>
        <row r="174">
          <cell r="D174">
            <v>14435000</v>
          </cell>
          <cell r="E174">
            <v>14964271.630000001</v>
          </cell>
        </row>
        <row r="176">
          <cell r="E176">
            <v>5480321.8000000007</v>
          </cell>
        </row>
        <row r="177">
          <cell r="E177">
            <v>348862.59</v>
          </cell>
        </row>
        <row r="178">
          <cell r="E178">
            <v>611146.47</v>
          </cell>
        </row>
        <row r="179">
          <cell r="E179">
            <v>638961.06999999995</v>
          </cell>
        </row>
        <row r="180">
          <cell r="D180">
            <v>7465000</v>
          </cell>
          <cell r="E180">
            <v>7079291.9300000006</v>
          </cell>
        </row>
        <row r="186">
          <cell r="D186">
            <v>75000</v>
          </cell>
          <cell r="E186">
            <v>53316.3</v>
          </cell>
        </row>
      </sheetData>
      <sheetData sheetId="3">
        <row r="5">
          <cell r="A5" t="str">
            <v>Byty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I32" sqref="I32"/>
    </sheetView>
  </sheetViews>
  <sheetFormatPr defaultColWidth="8.75" defaultRowHeight="12.75" x14ac:dyDescent="0.2"/>
  <cols>
    <col min="1" max="1" width="7.625" style="63" customWidth="1"/>
    <col min="2" max="2" width="18.125" style="63" customWidth="1"/>
    <col min="3" max="16384" width="8.75" style="63"/>
  </cols>
  <sheetData>
    <row r="1" spans="1:11" ht="20.25" x14ac:dyDescent="0.3">
      <c r="A1" s="696" t="s">
        <v>447</v>
      </c>
      <c r="B1" s="696"/>
      <c r="C1" s="696"/>
      <c r="D1" s="696"/>
      <c r="E1" s="696"/>
      <c r="F1" s="696"/>
      <c r="G1" s="696"/>
      <c r="H1" s="64"/>
      <c r="I1" s="64"/>
      <c r="J1" s="64"/>
      <c r="K1" s="64"/>
    </row>
    <row r="3" spans="1:11" ht="13.15" customHeight="1" x14ac:dyDescent="0.2">
      <c r="A3" s="697" t="s">
        <v>77</v>
      </c>
      <c r="B3" s="698" t="s">
        <v>78</v>
      </c>
      <c r="C3" s="700" t="s">
        <v>445</v>
      </c>
      <c r="D3" s="702" t="s">
        <v>446</v>
      </c>
      <c r="E3" s="703"/>
      <c r="F3" s="703"/>
      <c r="G3" s="703"/>
      <c r="J3" s="65"/>
    </row>
    <row r="4" spans="1:11" ht="14.25" x14ac:dyDescent="0.2">
      <c r="A4" s="698"/>
      <c r="B4" s="699"/>
      <c r="C4" s="701"/>
      <c r="D4" s="167" t="s">
        <v>79</v>
      </c>
      <c r="E4" s="168" t="s">
        <v>80</v>
      </c>
      <c r="F4" s="168" t="s">
        <v>81</v>
      </c>
      <c r="G4" s="168" t="s">
        <v>82</v>
      </c>
    </row>
    <row r="5" spans="1:11" ht="14.25" x14ac:dyDescent="0.2">
      <c r="A5" s="104">
        <v>1</v>
      </c>
      <c r="B5" s="105" t="s">
        <v>83</v>
      </c>
      <c r="C5" s="106">
        <v>87333</v>
      </c>
      <c r="D5" s="107">
        <v>99187.199999999997</v>
      </c>
      <c r="E5" s="108">
        <v>106937.98968</v>
      </c>
      <c r="F5" s="109">
        <v>1.0781430000000001</v>
      </c>
      <c r="G5" s="110">
        <v>7750.7896799999999</v>
      </c>
    </row>
    <row r="6" spans="1:11" ht="14.25" x14ac:dyDescent="0.2">
      <c r="A6" s="98">
        <v>2</v>
      </c>
      <c r="B6" s="84" t="s">
        <v>84</v>
      </c>
      <c r="C6" s="85">
        <v>6223</v>
      </c>
      <c r="D6" s="85">
        <v>13371.8</v>
      </c>
      <c r="E6" s="87">
        <v>14166.031429999999</v>
      </c>
      <c r="F6" s="86">
        <v>1.0593950000000001</v>
      </c>
      <c r="G6" s="96">
        <v>794.23143000000005</v>
      </c>
    </row>
    <row r="7" spans="1:11" ht="14.25" x14ac:dyDescent="0.2">
      <c r="A7" s="98">
        <v>3</v>
      </c>
      <c r="B7" s="84" t="s">
        <v>85</v>
      </c>
      <c r="C7" s="85">
        <v>28</v>
      </c>
      <c r="D7" s="85">
        <v>2092.6999999999998</v>
      </c>
      <c r="E7" s="87">
        <v>2092.6255999999998</v>
      </c>
      <c r="F7" s="86">
        <v>0.99996399999999996</v>
      </c>
      <c r="G7" s="96">
        <v>-7.4399999999999994E-2</v>
      </c>
    </row>
    <row r="8" spans="1:11" ht="14.25" x14ac:dyDescent="0.2">
      <c r="A8" s="98">
        <v>4</v>
      </c>
      <c r="B8" s="84" t="s">
        <v>86</v>
      </c>
      <c r="C8" s="85">
        <v>24395.5</v>
      </c>
      <c r="D8" s="85">
        <v>61304.5</v>
      </c>
      <c r="E8" s="87">
        <v>60869.858249999997</v>
      </c>
      <c r="F8" s="86">
        <v>0.99290999999999996</v>
      </c>
      <c r="G8" s="96">
        <v>-434.64175</v>
      </c>
    </row>
    <row r="9" spans="1:11" ht="14.25" x14ac:dyDescent="0.2">
      <c r="A9" s="99"/>
      <c r="B9" s="88" t="s">
        <v>87</v>
      </c>
      <c r="C9" s="89">
        <v>117979.5</v>
      </c>
      <c r="D9" s="89">
        <v>175956.2</v>
      </c>
      <c r="E9" s="89">
        <v>184066.50495999999</v>
      </c>
      <c r="F9" s="90">
        <v>1.046092748990942</v>
      </c>
      <c r="G9" s="97">
        <v>8110.3049600000004</v>
      </c>
    </row>
    <row r="10" spans="1:11" ht="14.25" x14ac:dyDescent="0.2">
      <c r="A10" s="98">
        <v>5</v>
      </c>
      <c r="B10" s="84" t="s">
        <v>88</v>
      </c>
      <c r="C10" s="85">
        <v>95082.6</v>
      </c>
      <c r="D10" s="85">
        <v>139213.6</v>
      </c>
      <c r="E10" s="87">
        <v>114886.33873</v>
      </c>
      <c r="F10" s="86">
        <v>0.82525199999999999</v>
      </c>
      <c r="G10" s="96">
        <v>-24327.261269999999</v>
      </c>
    </row>
    <row r="11" spans="1:11" ht="14.25" x14ac:dyDescent="0.2">
      <c r="A11" s="98">
        <v>6</v>
      </c>
      <c r="B11" s="84" t="s">
        <v>89</v>
      </c>
      <c r="C11" s="85">
        <v>52282.1</v>
      </c>
      <c r="D11" s="85">
        <v>81393.7</v>
      </c>
      <c r="E11" s="87">
        <v>79506.384720000002</v>
      </c>
      <c r="F11" s="86">
        <v>0.97681200000000001</v>
      </c>
      <c r="G11" s="96">
        <v>-1887.31528</v>
      </c>
    </row>
    <row r="12" spans="1:11" ht="14.25" x14ac:dyDescent="0.2">
      <c r="A12" s="99"/>
      <c r="B12" s="88" t="s">
        <v>90</v>
      </c>
      <c r="C12" s="89">
        <v>147364.70000000001</v>
      </c>
      <c r="D12" s="89">
        <v>220607.3</v>
      </c>
      <c r="E12" s="89">
        <v>194392.72344999999</v>
      </c>
      <c r="F12" s="90">
        <v>0.88117085631345837</v>
      </c>
      <c r="G12" s="97">
        <v>-26214.576550000002</v>
      </c>
    </row>
    <row r="13" spans="1:11" ht="14.25" x14ac:dyDescent="0.2">
      <c r="A13" s="100">
        <v>8</v>
      </c>
      <c r="B13" s="91" t="s">
        <v>91</v>
      </c>
      <c r="C13" s="87">
        <v>29385.200000000001</v>
      </c>
      <c r="D13" s="87">
        <v>44651.1</v>
      </c>
      <c r="E13" s="87">
        <v>-7770.5451599999997</v>
      </c>
      <c r="F13" s="86">
        <v>-0.17402799999999999</v>
      </c>
      <c r="G13" s="96">
        <v>-52421.64516</v>
      </c>
    </row>
    <row r="14" spans="1:11" ht="14.25" x14ac:dyDescent="0.2">
      <c r="A14" s="694" t="s">
        <v>92</v>
      </c>
      <c r="B14" s="695"/>
      <c r="C14" s="101">
        <f>C9-C12</f>
        <v>-29385.200000000012</v>
      </c>
      <c r="D14" s="101">
        <f t="shared" ref="D14:E14" si="0">D9-D12</f>
        <v>-44651.099999999977</v>
      </c>
      <c r="E14" s="101">
        <f t="shared" si="0"/>
        <v>-10326.218489999999</v>
      </c>
      <c r="F14" s="102" t="s">
        <v>93</v>
      </c>
      <c r="G14" s="103" t="s">
        <v>93</v>
      </c>
    </row>
    <row r="15" spans="1:11" ht="14.25" x14ac:dyDescent="0.2">
      <c r="A15" s="66" t="s">
        <v>94</v>
      </c>
      <c r="B15" s="67"/>
      <c r="C15" s="92">
        <f>C14+C13</f>
        <v>0</v>
      </c>
      <c r="D15" s="92">
        <f>D14+D13</f>
        <v>0</v>
      </c>
      <c r="E15" s="93">
        <f>E14+E13</f>
        <v>-18096.763650000001</v>
      </c>
      <c r="F15" s="94" t="s">
        <v>93</v>
      </c>
      <c r="G15" s="95" t="s">
        <v>93</v>
      </c>
    </row>
  </sheetData>
  <mergeCells count="6">
    <mergeCell ref="A14:B14"/>
    <mergeCell ref="A1:G1"/>
    <mergeCell ref="A3:A4"/>
    <mergeCell ref="B3:B4"/>
    <mergeCell ref="C3:C4"/>
    <mergeCell ref="D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sqref="A1:E1"/>
    </sheetView>
  </sheetViews>
  <sheetFormatPr defaultRowHeight="15" x14ac:dyDescent="0.25"/>
  <cols>
    <col min="1" max="1" width="41.875" style="26" customWidth="1"/>
    <col min="2" max="2" width="15" style="26" customWidth="1"/>
    <col min="3" max="3" width="12.5" style="26" bestFit="1" customWidth="1"/>
    <col min="4" max="4" width="13.625" style="26" bestFit="1" customWidth="1"/>
    <col min="5" max="5" width="15.875" style="26" customWidth="1"/>
    <col min="6" max="6" width="10.875" style="26" bestFit="1" customWidth="1"/>
    <col min="7" max="16384" width="9" style="26"/>
  </cols>
  <sheetData>
    <row r="1" spans="1:6" ht="30" customHeight="1" x14ac:dyDescent="0.25">
      <c r="A1" s="737" t="s">
        <v>1116</v>
      </c>
      <c r="B1" s="738"/>
      <c r="C1" s="738"/>
      <c r="D1" s="738"/>
      <c r="E1" s="739"/>
    </row>
    <row r="2" spans="1:6" ht="29.25" x14ac:dyDescent="0.25">
      <c r="A2" s="302" t="s">
        <v>197</v>
      </c>
      <c r="B2" s="303" t="s">
        <v>910</v>
      </c>
      <c r="C2" s="304" t="s">
        <v>198</v>
      </c>
      <c r="D2" s="304" t="s">
        <v>444</v>
      </c>
      <c r="E2" s="305" t="s">
        <v>909</v>
      </c>
    </row>
    <row r="3" spans="1:6" ht="18" customHeight="1" x14ac:dyDescent="0.25">
      <c r="A3" s="676" t="s">
        <v>199</v>
      </c>
      <c r="B3" s="677">
        <v>176566.01</v>
      </c>
      <c r="C3" s="678">
        <v>527562.54</v>
      </c>
      <c r="D3" s="678">
        <v>483488.2</v>
      </c>
      <c r="E3" s="679">
        <f>B3+C3-D3</f>
        <v>220640.35000000003</v>
      </c>
    </row>
    <row r="4" spans="1:6" ht="18" customHeight="1" x14ac:dyDescent="0.25">
      <c r="A4" s="680" t="s">
        <v>175</v>
      </c>
      <c r="B4" s="681">
        <v>936740.22</v>
      </c>
      <c r="C4" s="681">
        <v>93.72</v>
      </c>
      <c r="D4" s="681">
        <v>0</v>
      </c>
      <c r="E4" s="682">
        <f>B4+C4-D4</f>
        <v>936833.94</v>
      </c>
    </row>
    <row r="5" spans="1:6" ht="18" customHeight="1" x14ac:dyDescent="0.25">
      <c r="A5" s="683" t="s">
        <v>411</v>
      </c>
      <c r="B5" s="681">
        <v>18769259.68</v>
      </c>
      <c r="C5" s="681">
        <v>500.04</v>
      </c>
      <c r="D5" s="681">
        <v>500.04</v>
      </c>
      <c r="E5" s="684">
        <f>B5+C5-D5</f>
        <v>18769259.68</v>
      </c>
    </row>
    <row r="6" spans="1:6" ht="18" customHeight="1" x14ac:dyDescent="0.25">
      <c r="A6" s="307" t="s">
        <v>1022</v>
      </c>
      <c r="B6" s="306">
        <v>4721431.99</v>
      </c>
      <c r="C6" s="306"/>
      <c r="D6" s="306"/>
      <c r="E6" s="308">
        <f>B6+C6-D6</f>
        <v>4721431.99</v>
      </c>
    </row>
    <row r="7" spans="1:6" ht="18" customHeight="1" x14ac:dyDescent="0.25">
      <c r="A7" s="580" t="s">
        <v>442</v>
      </c>
      <c r="B7" s="309"/>
      <c r="C7" s="306">
        <v>4368.8100000000004</v>
      </c>
      <c r="D7" s="306"/>
      <c r="E7" s="310">
        <f>E6+C7-D7</f>
        <v>4725800.8</v>
      </c>
    </row>
    <row r="8" spans="1:6" ht="18" customHeight="1" x14ac:dyDescent="0.25">
      <c r="A8" s="581" t="s">
        <v>1114</v>
      </c>
      <c r="B8" s="309"/>
      <c r="C8" s="306">
        <v>2500000</v>
      </c>
      <c r="D8" s="306"/>
      <c r="E8" s="311">
        <f t="shared" ref="E8:E10" si="0">E7+C8-D8</f>
        <v>7225800.7999999998</v>
      </c>
    </row>
    <row r="9" spans="1:6" ht="18" customHeight="1" x14ac:dyDescent="0.25">
      <c r="A9" s="582" t="s">
        <v>443</v>
      </c>
      <c r="B9" s="309"/>
      <c r="C9" s="306"/>
      <c r="D9" s="306">
        <v>28</v>
      </c>
      <c r="E9" s="312">
        <f t="shared" si="0"/>
        <v>7225772.7999999998</v>
      </c>
    </row>
    <row r="10" spans="1:6" ht="18" customHeight="1" x14ac:dyDescent="0.25">
      <c r="A10" s="580" t="s">
        <v>1115</v>
      </c>
      <c r="B10" s="309"/>
      <c r="C10" s="306"/>
      <c r="D10" s="306">
        <v>4992625.6399999997</v>
      </c>
      <c r="E10" s="312">
        <f t="shared" si="0"/>
        <v>2233147.16</v>
      </c>
      <c r="F10" s="27"/>
    </row>
    <row r="11" spans="1:6" ht="18" customHeight="1" x14ac:dyDescent="0.25">
      <c r="A11" s="685" t="s">
        <v>908</v>
      </c>
      <c r="B11" s="686">
        <v>4721431.99</v>
      </c>
      <c r="C11" s="686">
        <f>SUM(C7:C8)</f>
        <v>2504368.81</v>
      </c>
      <c r="D11" s="686">
        <f>SUM(D7:D10)</f>
        <v>4992653.6399999997</v>
      </c>
      <c r="E11" s="687">
        <f>B11+C11-D11</f>
        <v>2233147.1600000011</v>
      </c>
      <c r="F11" s="27"/>
    </row>
    <row r="12" spans="1:6" ht="18" customHeight="1" x14ac:dyDescent="0.25">
      <c r="A12" s="302" t="s">
        <v>200</v>
      </c>
      <c r="B12" s="674">
        <f>B3+B4+B5+B11</f>
        <v>24603997.899999999</v>
      </c>
      <c r="C12" s="674">
        <f>SUM(C3:C8)</f>
        <v>3032525.1100000003</v>
      </c>
      <c r="D12" s="674">
        <f>SUM(D3:D11)</f>
        <v>10469295.52</v>
      </c>
      <c r="E12" s="675">
        <f>E3+E4+E5+E11</f>
        <v>22159881.129999999</v>
      </c>
      <c r="F12" s="27"/>
    </row>
    <row r="13" spans="1:6" ht="18" customHeight="1" x14ac:dyDescent="0.25">
      <c r="A13" s="313"/>
      <c r="B13" s="314"/>
      <c r="C13" s="314"/>
      <c r="D13" s="314"/>
      <c r="E13" s="314"/>
    </row>
    <row r="14" spans="1:6" ht="18" customHeight="1" x14ac:dyDescent="0.25">
      <c r="A14" s="315"/>
      <c r="B14" s="316"/>
      <c r="C14" s="316"/>
      <c r="D14" s="316"/>
      <c r="E14" s="316"/>
    </row>
    <row r="15" spans="1:6" ht="18" customHeight="1" x14ac:dyDescent="0.25">
      <c r="C15" s="318"/>
      <c r="D15" s="319"/>
      <c r="E15" s="317"/>
    </row>
    <row r="16" spans="1:6" x14ac:dyDescent="0.25">
      <c r="C16" s="317"/>
      <c r="D16" s="317"/>
      <c r="E16" s="317"/>
    </row>
  </sheetData>
  <mergeCells count="1">
    <mergeCell ref="A1:E1"/>
  </mergeCells>
  <pageMargins left="0.7" right="0.7" top="0.78740157499999996" bottom="0.78740157499999996" header="0.3" footer="0.3"/>
  <pageSetup paperSize="9" scale="8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D1"/>
    </sheetView>
  </sheetViews>
  <sheetFormatPr defaultRowHeight="15" x14ac:dyDescent="0.25"/>
  <cols>
    <col min="1" max="1" width="29.625" style="1" customWidth="1"/>
    <col min="2" max="3" width="16.625" style="1" customWidth="1"/>
    <col min="4" max="4" width="16.25" style="1" customWidth="1"/>
    <col min="5" max="16384" width="9" style="1"/>
  </cols>
  <sheetData>
    <row r="1" spans="1:5" ht="30" customHeight="1" x14ac:dyDescent="0.25">
      <c r="A1" s="724" t="s">
        <v>914</v>
      </c>
      <c r="B1" s="740"/>
      <c r="C1" s="740"/>
      <c r="D1" s="741"/>
    </row>
    <row r="2" spans="1:5" ht="18" customHeight="1" x14ac:dyDescent="0.25">
      <c r="A2" s="742" t="s">
        <v>157</v>
      </c>
      <c r="B2" s="321" t="s">
        <v>201</v>
      </c>
      <c r="C2" s="321" t="s">
        <v>202</v>
      </c>
      <c r="D2" s="320" t="s">
        <v>82</v>
      </c>
      <c r="E2" s="5"/>
    </row>
    <row r="3" spans="1:5" ht="18" customHeight="1" x14ac:dyDescent="0.25">
      <c r="A3" s="743"/>
      <c r="B3" s="322" t="s">
        <v>911</v>
      </c>
      <c r="C3" s="322" t="s">
        <v>912</v>
      </c>
      <c r="D3" s="320" t="s">
        <v>913</v>
      </c>
    </row>
    <row r="4" spans="1:5" ht="18" customHeight="1" x14ac:dyDescent="0.25">
      <c r="A4" s="323" t="s">
        <v>203</v>
      </c>
      <c r="B4" s="324">
        <f>SUM(B5:B10)</f>
        <v>875703865.16000009</v>
      </c>
      <c r="C4" s="325">
        <f>SUM(C5:C10)</f>
        <v>929193148.17999995</v>
      </c>
      <c r="D4" s="326">
        <f>C4-B4</f>
        <v>53489283.019999862</v>
      </c>
    </row>
    <row r="5" spans="1:5" ht="18" customHeight="1" x14ac:dyDescent="0.25">
      <c r="A5" s="327" t="s">
        <v>204</v>
      </c>
      <c r="B5" s="328">
        <v>3958385.22</v>
      </c>
      <c r="C5" s="328">
        <v>3665944.22</v>
      </c>
      <c r="D5" s="288">
        <f t="shared" ref="D5:D10" si="0">C5-B5</f>
        <v>-292441</v>
      </c>
    </row>
    <row r="6" spans="1:5" ht="18" customHeight="1" x14ac:dyDescent="0.25">
      <c r="A6" s="327" t="s">
        <v>205</v>
      </c>
      <c r="B6" s="328">
        <v>676145053.01999998</v>
      </c>
      <c r="C6" s="328">
        <v>737358850.38</v>
      </c>
      <c r="D6" s="288">
        <f t="shared" si="0"/>
        <v>61213797.360000014</v>
      </c>
    </row>
    <row r="7" spans="1:5" ht="18" customHeight="1" x14ac:dyDescent="0.25">
      <c r="A7" s="327" t="s">
        <v>206</v>
      </c>
      <c r="B7" s="328">
        <v>64387000</v>
      </c>
      <c r="C7" s="328">
        <v>64387000</v>
      </c>
      <c r="D7" s="288">
        <f t="shared" si="0"/>
        <v>0</v>
      </c>
    </row>
    <row r="8" spans="1:5" ht="18" customHeight="1" x14ac:dyDescent="0.25">
      <c r="A8" s="327" t="s">
        <v>207</v>
      </c>
      <c r="B8" s="328">
        <v>63364.9</v>
      </c>
      <c r="C8" s="328">
        <v>63364.9</v>
      </c>
      <c r="D8" s="288">
        <f t="shared" si="0"/>
        <v>0</v>
      </c>
    </row>
    <row r="9" spans="1:5" ht="18" customHeight="1" x14ac:dyDescent="0.25">
      <c r="A9" s="327" t="s">
        <v>311</v>
      </c>
      <c r="B9" s="328">
        <v>32601368.960000001</v>
      </c>
      <c r="C9" s="328">
        <v>40606743.93</v>
      </c>
      <c r="D9" s="288">
        <f t="shared" si="0"/>
        <v>8005374.9699999988</v>
      </c>
    </row>
    <row r="10" spans="1:5" ht="18" customHeight="1" x14ac:dyDescent="0.25">
      <c r="A10" s="327" t="s">
        <v>208</v>
      </c>
      <c r="B10" s="328">
        <v>98548693.060000002</v>
      </c>
      <c r="C10" s="328">
        <v>83111244.75</v>
      </c>
      <c r="D10" s="288">
        <f t="shared" si="0"/>
        <v>-15437448.310000002</v>
      </c>
    </row>
    <row r="11" spans="1:5" ht="18" customHeight="1" x14ac:dyDescent="0.25">
      <c r="A11" s="329" t="s">
        <v>209</v>
      </c>
      <c r="B11" s="330">
        <f>SUM(B12:B17)</f>
        <v>875703865.15999997</v>
      </c>
      <c r="C11" s="330">
        <f>SUM(C12:C17)</f>
        <v>929193148.17999995</v>
      </c>
      <c r="D11" s="331">
        <f>C11-B11</f>
        <v>53489283.019999981</v>
      </c>
    </row>
    <row r="12" spans="1:5" ht="18" customHeight="1" x14ac:dyDescent="0.25">
      <c r="A12" s="327" t="s">
        <v>210</v>
      </c>
      <c r="B12" s="328">
        <v>645226832.91999996</v>
      </c>
      <c r="C12" s="328">
        <v>669555939.47000003</v>
      </c>
      <c r="D12" s="288">
        <f t="shared" ref="D12:D17" si="1">C12-B12</f>
        <v>24329106.550000072</v>
      </c>
    </row>
    <row r="13" spans="1:5" ht="18" customHeight="1" x14ac:dyDescent="0.25">
      <c r="A13" s="327" t="s">
        <v>211</v>
      </c>
      <c r="B13" s="328">
        <v>21697639.329999998</v>
      </c>
      <c r="C13" s="328">
        <v>18907955.890000001</v>
      </c>
      <c r="D13" s="288">
        <f t="shared" si="1"/>
        <v>-2789683.4399999976</v>
      </c>
    </row>
    <row r="14" spans="1:5" ht="18" customHeight="1" x14ac:dyDescent="0.25">
      <c r="A14" s="327" t="s">
        <v>212</v>
      </c>
      <c r="B14" s="328">
        <v>114867649.89</v>
      </c>
      <c r="C14" s="328">
        <v>152821258.53999999</v>
      </c>
      <c r="D14" s="288">
        <f t="shared" si="1"/>
        <v>37953608.649999991</v>
      </c>
    </row>
    <row r="15" spans="1:5" ht="18" customHeight="1" x14ac:dyDescent="0.25">
      <c r="A15" s="327" t="s">
        <v>213</v>
      </c>
      <c r="B15" s="328">
        <v>7458538</v>
      </c>
      <c r="C15" s="328">
        <v>0</v>
      </c>
      <c r="D15" s="288">
        <f t="shared" si="1"/>
        <v>-7458538</v>
      </c>
    </row>
    <row r="16" spans="1:5" ht="18" customHeight="1" x14ac:dyDescent="0.25">
      <c r="A16" s="327" t="s">
        <v>214</v>
      </c>
      <c r="B16" s="328">
        <v>47409280.259999998</v>
      </c>
      <c r="C16" s="328">
        <v>39571640.359999999</v>
      </c>
      <c r="D16" s="288">
        <f t="shared" si="1"/>
        <v>-7837639.8999999985</v>
      </c>
    </row>
    <row r="17" spans="1:4" ht="18" customHeight="1" x14ac:dyDescent="0.25">
      <c r="A17" s="662" t="s">
        <v>312</v>
      </c>
      <c r="B17" s="664">
        <v>39043924.759999998</v>
      </c>
      <c r="C17" s="664">
        <v>48336353.920000002</v>
      </c>
      <c r="D17" s="290">
        <f t="shared" si="1"/>
        <v>9292429.1600000039</v>
      </c>
    </row>
    <row r="18" spans="1:4" ht="18" customHeight="1" x14ac:dyDescent="0.25">
      <c r="A18" s="661" t="s">
        <v>215</v>
      </c>
      <c r="B18" s="663">
        <f>B4-B11</f>
        <v>0</v>
      </c>
      <c r="C18" s="663">
        <f>C4-C11</f>
        <v>0</v>
      </c>
      <c r="D18" s="665"/>
    </row>
    <row r="19" spans="1:4" x14ac:dyDescent="0.25">
      <c r="A19" s="4"/>
      <c r="B19" s="4"/>
      <c r="C19" s="4"/>
      <c r="D19" s="4"/>
    </row>
    <row r="20" spans="1:4" ht="50.1" customHeight="1" x14ac:dyDescent="0.25">
      <c r="A20" s="744" t="s">
        <v>1023</v>
      </c>
      <c r="B20" s="744"/>
      <c r="C20" s="744"/>
      <c r="D20" s="744"/>
    </row>
    <row r="21" spans="1:4" x14ac:dyDescent="0.25">
      <c r="A21" s="4"/>
      <c r="B21" s="4"/>
      <c r="C21" s="4"/>
    </row>
  </sheetData>
  <mergeCells count="3">
    <mergeCell ref="A1:D1"/>
    <mergeCell ref="A2:A3"/>
    <mergeCell ref="A20:D20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" sqref="D2"/>
    </sheetView>
  </sheetViews>
  <sheetFormatPr defaultRowHeight="15" x14ac:dyDescent="0.25"/>
  <cols>
    <col min="1" max="1" width="21" style="332" customWidth="1"/>
    <col min="2" max="2" width="10.875" style="332" bestFit="1" customWidth="1"/>
    <col min="3" max="3" width="8.75" style="332" customWidth="1"/>
    <col min="4" max="4" width="9.125" style="332" customWidth="1"/>
    <col min="5" max="5" width="12.125" style="332" customWidth="1"/>
    <col min="6" max="6" width="10.625" style="332" customWidth="1"/>
    <col min="7" max="7" width="12.125" style="332" customWidth="1"/>
    <col min="8" max="8" width="8.625" style="332" bestFit="1" customWidth="1"/>
    <col min="9" max="16384" width="9" style="332"/>
  </cols>
  <sheetData>
    <row r="1" spans="1:8" ht="30" customHeight="1" x14ac:dyDescent="0.25">
      <c r="A1" s="745" t="s">
        <v>915</v>
      </c>
      <c r="B1" s="746"/>
      <c r="C1" s="746"/>
      <c r="D1" s="746"/>
      <c r="E1" s="746"/>
      <c r="F1" s="746"/>
      <c r="G1" s="746"/>
    </row>
    <row r="2" spans="1:8" s="334" customFormat="1" ht="42.75" x14ac:dyDescent="0.25">
      <c r="A2" s="333" t="s">
        <v>919</v>
      </c>
      <c r="B2" s="341" t="s">
        <v>916</v>
      </c>
      <c r="C2" s="339" t="s">
        <v>917</v>
      </c>
      <c r="D2" s="341" t="s">
        <v>1123</v>
      </c>
      <c r="E2" s="341" t="s">
        <v>920</v>
      </c>
      <c r="F2" s="339" t="s">
        <v>918</v>
      </c>
      <c r="G2" s="340" t="s">
        <v>921</v>
      </c>
    </row>
    <row r="3" spans="1:8" ht="18" customHeight="1" x14ac:dyDescent="0.25">
      <c r="A3" s="346" t="s">
        <v>216</v>
      </c>
      <c r="B3" s="354">
        <v>5720000</v>
      </c>
      <c r="C3" s="355" t="s">
        <v>217</v>
      </c>
      <c r="D3" s="356">
        <v>68000</v>
      </c>
      <c r="E3" s="356">
        <v>682419</v>
      </c>
      <c r="F3" s="357">
        <f t="shared" ref="F3:F10" si="0">D3*12</f>
        <v>816000</v>
      </c>
      <c r="G3" s="351">
        <v>0</v>
      </c>
    </row>
    <row r="4" spans="1:8" ht="18" customHeight="1" x14ac:dyDescent="0.25">
      <c r="A4" s="348" t="s">
        <v>218</v>
      </c>
      <c r="B4" s="343">
        <v>7000000</v>
      </c>
      <c r="C4" s="344" t="s">
        <v>219</v>
      </c>
      <c r="D4" s="345">
        <v>79250</v>
      </c>
      <c r="E4" s="345">
        <v>1449815</v>
      </c>
      <c r="F4" s="345">
        <f t="shared" si="0"/>
        <v>951000</v>
      </c>
      <c r="G4" s="353">
        <f t="shared" ref="G4:G10" si="1">E4-F4</f>
        <v>498815</v>
      </c>
    </row>
    <row r="5" spans="1:8" ht="18" customHeight="1" x14ac:dyDescent="0.25">
      <c r="A5" s="348" t="s">
        <v>220</v>
      </c>
      <c r="B5" s="343">
        <v>12200000</v>
      </c>
      <c r="C5" s="344" t="s">
        <v>221</v>
      </c>
      <c r="D5" s="345">
        <v>79000</v>
      </c>
      <c r="E5" s="345">
        <v>824000</v>
      </c>
      <c r="F5" s="345">
        <f t="shared" si="0"/>
        <v>948000</v>
      </c>
      <c r="G5" s="352">
        <v>0</v>
      </c>
    </row>
    <row r="6" spans="1:8" ht="18" customHeight="1" x14ac:dyDescent="0.25">
      <c r="A6" s="349" t="s">
        <v>222</v>
      </c>
      <c r="B6" s="343">
        <v>14306000</v>
      </c>
      <c r="C6" s="344" t="s">
        <v>223</v>
      </c>
      <c r="D6" s="345">
        <v>96632</v>
      </c>
      <c r="E6" s="345">
        <v>5508080</v>
      </c>
      <c r="F6" s="345">
        <f t="shared" si="0"/>
        <v>1159584</v>
      </c>
      <c r="G6" s="352">
        <f t="shared" si="1"/>
        <v>4348496</v>
      </c>
    </row>
    <row r="7" spans="1:8" ht="18" customHeight="1" x14ac:dyDescent="0.25">
      <c r="A7" s="348" t="s">
        <v>224</v>
      </c>
      <c r="B7" s="343">
        <v>15995000</v>
      </c>
      <c r="C7" s="344" t="s">
        <v>225</v>
      </c>
      <c r="D7" s="345">
        <v>89000</v>
      </c>
      <c r="E7" s="345">
        <v>14660000</v>
      </c>
      <c r="F7" s="345">
        <f t="shared" si="0"/>
        <v>1068000</v>
      </c>
      <c r="G7" s="352">
        <f t="shared" si="1"/>
        <v>13592000</v>
      </c>
      <c r="H7" s="335"/>
    </row>
    <row r="8" spans="1:8" ht="18" customHeight="1" x14ac:dyDescent="0.25">
      <c r="A8" s="348" t="s">
        <v>226</v>
      </c>
      <c r="B8" s="343">
        <v>7274144</v>
      </c>
      <c r="C8" s="344" t="s">
        <v>227</v>
      </c>
      <c r="D8" s="345">
        <v>70000</v>
      </c>
      <c r="E8" s="345">
        <v>6224144</v>
      </c>
      <c r="F8" s="345">
        <f t="shared" si="0"/>
        <v>840000</v>
      </c>
      <c r="G8" s="352">
        <f t="shared" si="1"/>
        <v>5384144</v>
      </c>
    </row>
    <row r="9" spans="1:8" ht="18" customHeight="1" x14ac:dyDescent="0.25">
      <c r="A9" s="348" t="s">
        <v>228</v>
      </c>
      <c r="B9" s="343">
        <v>2955856</v>
      </c>
      <c r="C9" s="344" t="s">
        <v>229</v>
      </c>
      <c r="D9" s="345">
        <v>30000</v>
      </c>
      <c r="E9" s="345">
        <v>2505856</v>
      </c>
      <c r="F9" s="345">
        <f t="shared" si="0"/>
        <v>360000</v>
      </c>
      <c r="G9" s="352">
        <f t="shared" si="1"/>
        <v>2145856</v>
      </c>
      <c r="H9" s="335"/>
    </row>
    <row r="10" spans="1:8" ht="18" customHeight="1" x14ac:dyDescent="0.25">
      <c r="A10" s="347" t="s">
        <v>230</v>
      </c>
      <c r="B10" s="360">
        <v>10700000</v>
      </c>
      <c r="C10" s="359" t="s">
        <v>231</v>
      </c>
      <c r="D10" s="358">
        <v>89200</v>
      </c>
      <c r="E10" s="358">
        <v>9629600</v>
      </c>
      <c r="F10" s="358">
        <f t="shared" si="0"/>
        <v>1070400</v>
      </c>
      <c r="G10" s="350">
        <f t="shared" si="1"/>
        <v>8559200</v>
      </c>
    </row>
    <row r="11" spans="1:8" s="337" customFormat="1" ht="18" customHeight="1" x14ac:dyDescent="0.25">
      <c r="A11" s="361" t="s">
        <v>154</v>
      </c>
      <c r="B11" s="342">
        <v>98841856</v>
      </c>
      <c r="C11" s="336"/>
      <c r="D11" s="336">
        <f>SUM(D3:D10)</f>
        <v>601082</v>
      </c>
      <c r="E11" s="336">
        <f>SUM(E3:E10)</f>
        <v>41483914</v>
      </c>
      <c r="F11" s="336">
        <f>SUM(F3:F10)</f>
        <v>7212984</v>
      </c>
      <c r="G11" s="336">
        <f>SUM(G3:G10)</f>
        <v>34528511</v>
      </c>
    </row>
    <row r="12" spans="1:8" ht="18" customHeight="1" x14ac:dyDescent="0.25"/>
    <row r="13" spans="1:8" x14ac:dyDescent="0.25">
      <c r="F13" s="338"/>
      <c r="G13" s="338"/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E32" sqref="E32"/>
    </sheetView>
  </sheetViews>
  <sheetFormatPr defaultRowHeight="15" x14ac:dyDescent="0.25"/>
  <cols>
    <col min="1" max="1" width="10" style="31" customWidth="1"/>
    <col min="2" max="2" width="8.25" style="31" customWidth="1"/>
    <col min="3" max="3" width="41.625" style="31" customWidth="1"/>
    <col min="4" max="4" width="18.125" style="31" customWidth="1"/>
    <col min="5" max="5" width="13.5" style="31" bestFit="1" customWidth="1"/>
    <col min="6" max="6" width="9" style="31"/>
    <col min="7" max="7" width="14.375" style="31" bestFit="1" customWidth="1"/>
    <col min="8" max="16384" width="9" style="31"/>
  </cols>
  <sheetData>
    <row r="1" spans="1:6" ht="30" customHeight="1" x14ac:dyDescent="0.25">
      <c r="A1" s="749" t="s">
        <v>922</v>
      </c>
      <c r="B1" s="750"/>
      <c r="C1" s="750"/>
      <c r="D1" s="750"/>
      <c r="E1" s="751"/>
      <c r="F1" s="362"/>
    </row>
    <row r="2" spans="1:6" ht="18" customHeight="1" x14ac:dyDescent="0.25">
      <c r="A2" s="363" t="s">
        <v>234</v>
      </c>
      <c r="B2" s="364" t="s">
        <v>235</v>
      </c>
      <c r="C2" s="364" t="s">
        <v>157</v>
      </c>
      <c r="D2" s="364" t="s">
        <v>232</v>
      </c>
      <c r="E2" s="387" t="s">
        <v>233</v>
      </c>
      <c r="F2" s="362"/>
    </row>
    <row r="3" spans="1:6" x14ac:dyDescent="0.25">
      <c r="A3" s="365">
        <v>98008</v>
      </c>
      <c r="B3" s="366">
        <v>4111</v>
      </c>
      <c r="C3" s="367" t="s">
        <v>1024</v>
      </c>
      <c r="D3" s="368">
        <v>30000</v>
      </c>
      <c r="E3" s="369">
        <v>30000</v>
      </c>
      <c r="F3" s="362"/>
    </row>
    <row r="4" spans="1:6" x14ac:dyDescent="0.25">
      <c r="A4" s="365">
        <v>98071</v>
      </c>
      <c r="B4" s="366">
        <v>4111</v>
      </c>
      <c r="C4" s="367" t="s">
        <v>1025</v>
      </c>
      <c r="D4" s="368">
        <v>120455</v>
      </c>
      <c r="E4" s="369">
        <v>11533.27</v>
      </c>
      <c r="F4" s="362"/>
    </row>
    <row r="5" spans="1:6" ht="18" customHeight="1" x14ac:dyDescent="0.25">
      <c r="A5" s="365">
        <v>13010</v>
      </c>
      <c r="B5" s="366">
        <v>4116</v>
      </c>
      <c r="C5" s="370" t="s">
        <v>923</v>
      </c>
      <c r="D5" s="368">
        <v>576000</v>
      </c>
      <c r="E5" s="369">
        <v>0</v>
      </c>
      <c r="F5" s="362"/>
    </row>
    <row r="6" spans="1:6" ht="18" customHeight="1" x14ac:dyDescent="0.25">
      <c r="A6" s="365">
        <v>13011</v>
      </c>
      <c r="B6" s="366">
        <v>4116</v>
      </c>
      <c r="C6" s="370" t="s">
        <v>924</v>
      </c>
      <c r="D6" s="368">
        <v>2390000</v>
      </c>
      <c r="E6" s="369">
        <v>243989.9</v>
      </c>
      <c r="F6" s="362"/>
    </row>
    <row r="7" spans="1:6" ht="18" customHeight="1" x14ac:dyDescent="0.25">
      <c r="A7" s="365">
        <v>13013</v>
      </c>
      <c r="B7" s="366">
        <v>4116</v>
      </c>
      <c r="C7" s="370" t="s">
        <v>925</v>
      </c>
      <c r="D7" s="368">
        <v>213600</v>
      </c>
      <c r="E7" s="369">
        <v>0</v>
      </c>
      <c r="F7" s="362"/>
    </row>
    <row r="8" spans="1:6" ht="18" customHeight="1" x14ac:dyDescent="0.25">
      <c r="A8" s="365">
        <v>13013</v>
      </c>
      <c r="B8" s="366">
        <v>4116</v>
      </c>
      <c r="C8" s="370" t="s">
        <v>1109</v>
      </c>
      <c r="D8" s="368">
        <v>13034</v>
      </c>
      <c r="E8" s="369">
        <v>0</v>
      </c>
      <c r="F8" s="362"/>
    </row>
    <row r="9" spans="1:6" ht="18" customHeight="1" x14ac:dyDescent="0.25">
      <c r="A9" s="365">
        <v>13015</v>
      </c>
      <c r="B9" s="366">
        <v>4116</v>
      </c>
      <c r="C9" s="370" t="s">
        <v>926</v>
      </c>
      <c r="D9" s="368">
        <v>482930</v>
      </c>
      <c r="E9" s="369">
        <v>18167</v>
      </c>
      <c r="F9" s="362"/>
    </row>
    <row r="10" spans="1:6" ht="18" customHeight="1" x14ac:dyDescent="0.25">
      <c r="A10" s="365">
        <v>14004</v>
      </c>
      <c r="B10" s="366">
        <v>4116</v>
      </c>
      <c r="C10" s="370" t="s">
        <v>1106</v>
      </c>
      <c r="D10" s="368">
        <v>3524</v>
      </c>
      <c r="E10" s="369">
        <v>0</v>
      </c>
      <c r="F10" s="362"/>
    </row>
    <row r="11" spans="1:6" ht="18" customHeight="1" x14ac:dyDescent="0.25">
      <c r="A11" s="365">
        <v>17015</v>
      </c>
      <c r="B11" s="366">
        <v>4116</v>
      </c>
      <c r="C11" s="370" t="s">
        <v>927</v>
      </c>
      <c r="D11" s="368">
        <v>6957.5</v>
      </c>
      <c r="E11" s="369">
        <v>0</v>
      </c>
      <c r="F11" s="362"/>
    </row>
    <row r="12" spans="1:6" ht="18" customHeight="1" x14ac:dyDescent="0.25">
      <c r="A12" s="365">
        <v>17016</v>
      </c>
      <c r="B12" s="366">
        <v>4116</v>
      </c>
      <c r="C12" s="370" t="s">
        <v>927</v>
      </c>
      <c r="D12" s="368">
        <v>118277.5</v>
      </c>
      <c r="E12" s="369">
        <v>0</v>
      </c>
      <c r="F12" s="362"/>
    </row>
    <row r="13" spans="1:6" ht="18" customHeight="1" x14ac:dyDescent="0.25">
      <c r="A13" s="365">
        <v>29004</v>
      </c>
      <c r="B13" s="366">
        <v>4116</v>
      </c>
      <c r="C13" s="370" t="s">
        <v>928</v>
      </c>
      <c r="D13" s="368">
        <v>35750</v>
      </c>
      <c r="E13" s="369">
        <v>0</v>
      </c>
      <c r="F13" s="362"/>
    </row>
    <row r="14" spans="1:6" ht="18" customHeight="1" x14ac:dyDescent="0.25">
      <c r="A14" s="365">
        <v>29008</v>
      </c>
      <c r="B14" s="366">
        <v>4116</v>
      </c>
      <c r="C14" s="370" t="s">
        <v>1107</v>
      </c>
      <c r="D14" s="368">
        <v>87850</v>
      </c>
      <c r="E14" s="369">
        <v>0</v>
      </c>
      <c r="F14" s="362"/>
    </row>
    <row r="15" spans="1:6" ht="18" customHeight="1" x14ac:dyDescent="0.25">
      <c r="A15" s="365">
        <v>29025</v>
      </c>
      <c r="B15" s="366">
        <v>4116</v>
      </c>
      <c r="C15" s="370" t="s">
        <v>929</v>
      </c>
      <c r="D15" s="368">
        <v>549008</v>
      </c>
      <c r="E15" s="369">
        <v>0</v>
      </c>
      <c r="F15" s="362"/>
    </row>
    <row r="16" spans="1:6" ht="18" customHeight="1" x14ac:dyDescent="0.25">
      <c r="A16" s="365">
        <v>33063</v>
      </c>
      <c r="B16" s="366">
        <v>4116</v>
      </c>
      <c r="C16" s="370" t="s">
        <v>930</v>
      </c>
      <c r="D16" s="368">
        <v>1409343.05</v>
      </c>
      <c r="E16" s="369">
        <v>0</v>
      </c>
      <c r="F16" s="362"/>
    </row>
    <row r="17" spans="1:7" ht="18" customHeight="1" x14ac:dyDescent="0.25">
      <c r="A17" s="365">
        <v>33063</v>
      </c>
      <c r="B17" s="366">
        <v>4116</v>
      </c>
      <c r="C17" s="370" t="s">
        <v>931</v>
      </c>
      <c r="D17" s="368">
        <v>858546</v>
      </c>
      <c r="E17" s="369">
        <v>0</v>
      </c>
      <c r="F17" s="362"/>
    </row>
    <row r="18" spans="1:7" ht="18" customHeight="1" x14ac:dyDescent="0.25">
      <c r="A18" s="365">
        <v>33063</v>
      </c>
      <c r="B18" s="366">
        <v>4116</v>
      </c>
      <c r="C18" s="370" t="s">
        <v>932</v>
      </c>
      <c r="D18" s="368">
        <v>564508.80000000005</v>
      </c>
      <c r="E18" s="369">
        <v>0</v>
      </c>
      <c r="F18" s="362"/>
    </row>
    <row r="19" spans="1:7" ht="18" customHeight="1" x14ac:dyDescent="0.25">
      <c r="A19" s="365">
        <v>33063</v>
      </c>
      <c r="B19" s="366">
        <v>4116</v>
      </c>
      <c r="C19" s="370" t="s">
        <v>933</v>
      </c>
      <c r="D19" s="368">
        <v>391670.4</v>
      </c>
      <c r="E19" s="369">
        <v>0</v>
      </c>
      <c r="F19" s="362"/>
    </row>
    <row r="20" spans="1:7" ht="18" customHeight="1" x14ac:dyDescent="0.25">
      <c r="A20" s="365">
        <v>34019</v>
      </c>
      <c r="B20" s="366">
        <v>4116</v>
      </c>
      <c r="C20" s="370" t="s">
        <v>1104</v>
      </c>
      <c r="D20" s="368">
        <v>40000</v>
      </c>
      <c r="E20" s="369">
        <v>0</v>
      </c>
      <c r="F20" s="362"/>
    </row>
    <row r="21" spans="1:7" ht="18" customHeight="1" x14ac:dyDescent="0.25">
      <c r="A21" s="365">
        <v>34054</v>
      </c>
      <c r="B21" s="366">
        <v>4116</v>
      </c>
      <c r="C21" s="370" t="s">
        <v>1105</v>
      </c>
      <c r="D21" s="368">
        <v>1810000</v>
      </c>
      <c r="E21" s="369">
        <v>0</v>
      </c>
      <c r="F21" s="362"/>
    </row>
    <row r="22" spans="1:7" ht="18" customHeight="1" x14ac:dyDescent="0.25">
      <c r="A22" s="365">
        <v>29996</v>
      </c>
      <c r="B22" s="386">
        <v>4216</v>
      </c>
      <c r="C22" s="370" t="s">
        <v>934</v>
      </c>
      <c r="D22" s="368">
        <v>703992</v>
      </c>
      <c r="E22" s="369">
        <v>0</v>
      </c>
      <c r="F22" s="362"/>
    </row>
    <row r="23" spans="1:7" ht="18" customHeight="1" x14ac:dyDescent="0.25">
      <c r="A23" s="365">
        <v>33966</v>
      </c>
      <c r="B23" s="386">
        <v>4216</v>
      </c>
      <c r="C23" s="370" t="s">
        <v>935</v>
      </c>
      <c r="D23" s="368">
        <v>25000000</v>
      </c>
      <c r="E23" s="369">
        <v>0</v>
      </c>
      <c r="F23" s="362"/>
    </row>
    <row r="24" spans="1:7" x14ac:dyDescent="0.25">
      <c r="A24" s="365">
        <v>34940</v>
      </c>
      <c r="B24" s="386">
        <v>4216</v>
      </c>
      <c r="C24" s="370" t="s">
        <v>1108</v>
      </c>
      <c r="D24" s="368">
        <v>150000</v>
      </c>
      <c r="E24" s="369">
        <v>0</v>
      </c>
      <c r="F24" s="362"/>
    </row>
    <row r="25" spans="1:7" ht="18" customHeight="1" x14ac:dyDescent="0.25">
      <c r="A25" s="371"/>
      <c r="B25" s="366">
        <v>4152</v>
      </c>
      <c r="C25" s="370" t="s">
        <v>1026</v>
      </c>
      <c r="D25" s="368">
        <v>519380</v>
      </c>
      <c r="E25" s="369">
        <v>0</v>
      </c>
      <c r="F25" s="362"/>
      <c r="G25" s="32"/>
    </row>
    <row r="26" spans="1:7" ht="18" customHeight="1" x14ac:dyDescent="0.25">
      <c r="A26" s="372" t="s">
        <v>236</v>
      </c>
      <c r="B26" s="373"/>
      <c r="C26" s="374"/>
      <c r="D26" s="375">
        <f>SUM(D3:D24)</f>
        <v>35555446.25</v>
      </c>
      <c r="E26" s="376">
        <f>SUM(E3:E25)</f>
        <v>303690.17</v>
      </c>
      <c r="F26" s="362"/>
      <c r="G26" s="32"/>
    </row>
    <row r="27" spans="1:7" ht="18" customHeight="1" x14ac:dyDescent="0.25">
      <c r="A27" s="377" t="s">
        <v>237</v>
      </c>
      <c r="B27" s="378"/>
      <c r="C27" s="378"/>
      <c r="D27" s="379">
        <f>D25</f>
        <v>519380</v>
      </c>
      <c r="E27" s="380">
        <v>0</v>
      </c>
      <c r="F27" s="362"/>
    </row>
    <row r="28" spans="1:7" ht="18" customHeight="1" x14ac:dyDescent="0.25">
      <c r="A28" s="381" t="s">
        <v>196</v>
      </c>
      <c r="B28" s="382"/>
      <c r="C28" s="382"/>
      <c r="D28" s="383">
        <f>D26+D27</f>
        <v>36074826.25</v>
      </c>
      <c r="E28" s="384">
        <f>E26+E27</f>
        <v>303690.17</v>
      </c>
      <c r="F28" s="362"/>
    </row>
    <row r="29" spans="1:7" ht="18" customHeight="1" x14ac:dyDescent="0.25">
      <c r="A29" s="362"/>
      <c r="B29" s="362"/>
      <c r="C29" s="362"/>
      <c r="D29" s="385"/>
      <c r="E29" s="362"/>
      <c r="F29" s="362"/>
    </row>
    <row r="30" spans="1:7" ht="18" customHeight="1" x14ac:dyDescent="0.25">
      <c r="A30" s="362"/>
      <c r="B30" s="362"/>
      <c r="C30" s="362"/>
      <c r="D30" s="362"/>
      <c r="E30" s="362"/>
      <c r="F30" s="362"/>
    </row>
    <row r="31" spans="1:7" ht="18" x14ac:dyDescent="0.25">
      <c r="A31" s="747" t="s">
        <v>1027</v>
      </c>
      <c r="B31" s="747"/>
      <c r="C31" s="747"/>
      <c r="D31" s="388">
        <v>394763</v>
      </c>
      <c r="E31" s="362"/>
      <c r="F31" s="362"/>
    </row>
    <row r="32" spans="1:7" x14ac:dyDescent="0.25">
      <c r="A32" s="748"/>
      <c r="B32" s="748"/>
      <c r="C32" s="748"/>
      <c r="D32" s="362"/>
      <c r="E32" s="362"/>
      <c r="F32" s="362"/>
    </row>
    <row r="33" spans="1:6" ht="18" customHeight="1" x14ac:dyDescent="0.25">
      <c r="A33" s="362"/>
      <c r="B33" s="362"/>
      <c r="C33" s="362"/>
      <c r="D33" s="362"/>
      <c r="E33" s="362"/>
      <c r="F33" s="362"/>
    </row>
    <row r="34" spans="1:6" ht="18" customHeight="1" x14ac:dyDescent="0.25"/>
    <row r="35" spans="1:6" ht="18" customHeight="1" x14ac:dyDescent="0.25"/>
    <row r="36" spans="1:6" ht="18" customHeight="1" x14ac:dyDescent="0.25"/>
    <row r="37" spans="1:6" ht="18" customHeight="1" x14ac:dyDescent="0.25"/>
  </sheetData>
  <mergeCells count="3">
    <mergeCell ref="A31:C31"/>
    <mergeCell ref="A32:C32"/>
    <mergeCell ref="A1:E1"/>
  </mergeCells>
  <pageMargins left="0.7" right="0.7" top="0.75" bottom="0.75" header="0.3" footer="0.3"/>
  <pageSetup paperSize="9" scale="8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3" sqref="A3"/>
    </sheetView>
  </sheetViews>
  <sheetFormatPr defaultRowHeight="15" x14ac:dyDescent="0.25"/>
  <cols>
    <col min="1" max="1" width="61.375" style="31" customWidth="1"/>
    <col min="2" max="2" width="14.75" style="31" customWidth="1"/>
    <col min="3" max="16384" width="9" style="31"/>
  </cols>
  <sheetData>
    <row r="1" spans="1:2" ht="30" customHeight="1" x14ac:dyDescent="0.25">
      <c r="A1" s="752" t="s">
        <v>936</v>
      </c>
      <c r="B1" s="752"/>
    </row>
    <row r="2" spans="1:2" ht="18" customHeight="1" x14ac:dyDescent="0.25">
      <c r="A2" s="753" t="s">
        <v>940</v>
      </c>
      <c r="B2" s="754"/>
    </row>
    <row r="3" spans="1:2" ht="18" customHeight="1" x14ac:dyDescent="0.25">
      <c r="A3" s="389" t="s">
        <v>1111</v>
      </c>
      <c r="B3" s="390">
        <v>50000</v>
      </c>
    </row>
    <row r="4" spans="1:2" ht="18" customHeight="1" x14ac:dyDescent="0.25">
      <c r="A4" s="391" t="s">
        <v>937</v>
      </c>
      <c r="B4" s="392">
        <v>760000</v>
      </c>
    </row>
    <row r="5" spans="1:2" ht="18" customHeight="1" x14ac:dyDescent="0.25">
      <c r="A5" s="393" t="s">
        <v>1112</v>
      </c>
      <c r="B5" s="394">
        <v>200000</v>
      </c>
    </row>
    <row r="6" spans="1:2" ht="18" customHeight="1" x14ac:dyDescent="0.25">
      <c r="A6" s="395" t="s">
        <v>938</v>
      </c>
      <c r="B6" s="392">
        <v>45000</v>
      </c>
    </row>
    <row r="7" spans="1:2" ht="18" customHeight="1" x14ac:dyDescent="0.25">
      <c r="A7" s="395" t="s">
        <v>939</v>
      </c>
      <c r="B7" s="392">
        <v>150000</v>
      </c>
    </row>
    <row r="8" spans="1:2" ht="18" customHeight="1" x14ac:dyDescent="0.25">
      <c r="A8" s="396" t="s">
        <v>941</v>
      </c>
      <c r="B8" s="397">
        <f>SUM(B3:B7)</f>
        <v>1205000</v>
      </c>
    </row>
    <row r="9" spans="1:2" ht="18" customHeight="1" x14ac:dyDescent="0.25">
      <c r="A9" s="755" t="s">
        <v>942</v>
      </c>
      <c r="B9" s="756"/>
    </row>
    <row r="10" spans="1:2" ht="18" customHeight="1" x14ac:dyDescent="0.25">
      <c r="A10" s="398" t="s">
        <v>1110</v>
      </c>
      <c r="B10" s="390">
        <v>150000</v>
      </c>
    </row>
    <row r="11" spans="1:2" ht="18" customHeight="1" x14ac:dyDescent="0.25">
      <c r="A11" s="399" t="s">
        <v>943</v>
      </c>
      <c r="B11" s="397">
        <f>SUM(B10:B10)</f>
        <v>150000</v>
      </c>
    </row>
    <row r="12" spans="1:2" ht="18" customHeight="1" x14ac:dyDescent="0.25">
      <c r="A12" s="400" t="s">
        <v>944</v>
      </c>
      <c r="B12" s="401">
        <f>B8+B11</f>
        <v>1355000</v>
      </c>
    </row>
    <row r="13" spans="1:2" ht="18" customHeight="1" x14ac:dyDescent="0.25"/>
    <row r="14" spans="1:2" ht="18" customHeight="1" x14ac:dyDescent="0.25"/>
  </sheetData>
  <mergeCells count="3">
    <mergeCell ref="A1:B1"/>
    <mergeCell ref="A2:B2"/>
    <mergeCell ref="A9:B9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B12" sqref="B12"/>
    </sheetView>
  </sheetViews>
  <sheetFormatPr defaultRowHeight="15" x14ac:dyDescent="0.25"/>
  <cols>
    <col min="1" max="1" width="41.5" style="332" bestFit="1" customWidth="1"/>
    <col min="2" max="2" width="54.375" style="332" customWidth="1"/>
    <col min="3" max="3" width="14.75" style="332" bestFit="1" customWidth="1"/>
    <col min="4" max="4" width="19.5" style="332" bestFit="1" customWidth="1"/>
    <col min="5" max="5" width="15.625" style="332" customWidth="1"/>
    <col min="6" max="6" width="19" style="332" customWidth="1"/>
    <col min="7" max="10" width="8" style="332" hidden="1" customWidth="1"/>
    <col min="11" max="11" width="12.25" style="332" bestFit="1" customWidth="1"/>
    <col min="12" max="16384" width="9" style="332"/>
  </cols>
  <sheetData>
    <row r="1" spans="1:11" ht="35.1" customHeight="1" x14ac:dyDescent="0.25">
      <c r="A1" s="757" t="s">
        <v>945</v>
      </c>
      <c r="B1" s="758"/>
      <c r="C1" s="758"/>
      <c r="D1" s="758"/>
      <c r="E1" s="758"/>
      <c r="F1" s="758"/>
      <c r="G1" s="758"/>
      <c r="H1" s="758"/>
      <c r="I1" s="758"/>
      <c r="J1" s="759"/>
      <c r="K1" s="403"/>
    </row>
    <row r="2" spans="1:11" ht="30" customHeight="1" x14ac:dyDescent="0.25">
      <c r="A2" s="631" t="s">
        <v>157</v>
      </c>
      <c r="B2" s="631" t="s">
        <v>394</v>
      </c>
      <c r="C2" s="409" t="s">
        <v>972</v>
      </c>
      <c r="D2" s="408" t="s">
        <v>973</v>
      </c>
      <c r="E2" s="410" t="s">
        <v>1113</v>
      </c>
      <c r="F2" s="429" t="s">
        <v>154</v>
      </c>
      <c r="G2" s="404"/>
      <c r="H2" s="404"/>
      <c r="I2" s="404"/>
      <c r="J2" s="404"/>
      <c r="K2" s="403"/>
    </row>
    <row r="3" spans="1:11" x14ac:dyDescent="0.25">
      <c r="A3" s="411" t="s">
        <v>395</v>
      </c>
      <c r="B3" s="420" t="s">
        <v>946</v>
      </c>
      <c r="C3" s="421"/>
      <c r="D3" s="422">
        <v>46000</v>
      </c>
      <c r="E3" s="423"/>
      <c r="F3" s="430">
        <v>46000</v>
      </c>
      <c r="G3" s="404"/>
      <c r="H3" s="404"/>
      <c r="I3" s="404"/>
      <c r="J3" s="404"/>
      <c r="K3" s="403"/>
    </row>
    <row r="4" spans="1:11" x14ac:dyDescent="0.25">
      <c r="A4" s="417" t="s">
        <v>396</v>
      </c>
      <c r="B4" s="412" t="s">
        <v>947</v>
      </c>
      <c r="C4" s="414">
        <v>13000</v>
      </c>
      <c r="D4" s="415">
        <v>49000</v>
      </c>
      <c r="E4" s="413"/>
      <c r="F4" s="431">
        <f>SUM(C4:D4)</f>
        <v>62000</v>
      </c>
      <c r="G4" s="404"/>
      <c r="H4" s="404"/>
      <c r="I4" s="404"/>
      <c r="J4" s="404"/>
      <c r="K4" s="403"/>
    </row>
    <row r="5" spans="1:11" x14ac:dyDescent="0.25">
      <c r="A5" s="417" t="s">
        <v>948</v>
      </c>
      <c r="B5" s="412" t="s">
        <v>1124</v>
      </c>
      <c r="C5" s="414"/>
      <c r="D5" s="415">
        <v>19500</v>
      </c>
      <c r="E5" s="413"/>
      <c r="F5" s="432">
        <v>19500</v>
      </c>
      <c r="G5" s="404"/>
      <c r="H5" s="404"/>
      <c r="I5" s="404"/>
      <c r="J5" s="404"/>
      <c r="K5" s="403"/>
    </row>
    <row r="6" spans="1:11" x14ac:dyDescent="0.25">
      <c r="A6" s="418" t="s">
        <v>949</v>
      </c>
      <c r="B6" s="412" t="s">
        <v>1043</v>
      </c>
      <c r="C6" s="414"/>
      <c r="D6" s="415">
        <v>50000</v>
      </c>
      <c r="E6" s="413">
        <v>27000</v>
      </c>
      <c r="F6" s="433">
        <f>SUM(D6:E6)</f>
        <v>77000</v>
      </c>
      <c r="G6" s="404"/>
      <c r="H6" s="404"/>
      <c r="I6" s="404"/>
      <c r="J6" s="404"/>
      <c r="K6" s="403"/>
    </row>
    <row r="7" spans="1:11" x14ac:dyDescent="0.25">
      <c r="A7" s="419" t="s">
        <v>397</v>
      </c>
      <c r="B7" s="412" t="s">
        <v>950</v>
      </c>
      <c r="C7" s="414"/>
      <c r="D7" s="415">
        <v>40000</v>
      </c>
      <c r="E7" s="413"/>
      <c r="F7" s="431">
        <v>40000</v>
      </c>
      <c r="G7" s="404"/>
      <c r="H7" s="404"/>
      <c r="I7" s="404"/>
      <c r="J7" s="404"/>
      <c r="K7" s="403"/>
    </row>
    <row r="8" spans="1:11" x14ac:dyDescent="0.25">
      <c r="A8" s="417" t="s">
        <v>398</v>
      </c>
      <c r="B8" s="412" t="s">
        <v>1044</v>
      </c>
      <c r="C8" s="414">
        <v>20000</v>
      </c>
      <c r="D8" s="415">
        <v>48000</v>
      </c>
      <c r="E8" s="416"/>
      <c r="F8" s="431">
        <f>SUM(C8:D8)</f>
        <v>68000</v>
      </c>
      <c r="G8" s="404"/>
      <c r="H8" s="404"/>
      <c r="I8" s="404"/>
      <c r="J8" s="404"/>
      <c r="K8" s="403"/>
    </row>
    <row r="9" spans="1:11" x14ac:dyDescent="0.25">
      <c r="A9" s="417" t="s">
        <v>399</v>
      </c>
      <c r="B9" s="412" t="s">
        <v>1045</v>
      </c>
      <c r="C9" s="414">
        <v>25000</v>
      </c>
      <c r="D9" s="415">
        <v>43425</v>
      </c>
      <c r="E9" s="416"/>
      <c r="F9" s="431">
        <f>SUM(C9:D9)</f>
        <v>68425</v>
      </c>
      <c r="G9" s="404"/>
      <c r="H9" s="404"/>
      <c r="I9" s="404"/>
      <c r="J9" s="404"/>
      <c r="K9" s="403"/>
    </row>
    <row r="10" spans="1:11" x14ac:dyDescent="0.25">
      <c r="A10" s="418" t="s">
        <v>951</v>
      </c>
      <c r="B10" s="412" t="s">
        <v>1046</v>
      </c>
      <c r="C10" s="414">
        <v>38000</v>
      </c>
      <c r="D10" s="415"/>
      <c r="E10" s="413"/>
      <c r="F10" s="432">
        <v>38000</v>
      </c>
      <c r="G10" s="404"/>
      <c r="H10" s="404"/>
      <c r="I10" s="404"/>
      <c r="J10" s="404"/>
      <c r="K10" s="403"/>
    </row>
    <row r="11" spans="1:11" x14ac:dyDescent="0.25">
      <c r="A11" s="417" t="s">
        <v>400</v>
      </c>
      <c r="B11" s="412" t="s">
        <v>1047</v>
      </c>
      <c r="C11" s="414"/>
      <c r="D11" s="415">
        <v>40000</v>
      </c>
      <c r="E11" s="413"/>
      <c r="F11" s="433">
        <v>40000</v>
      </c>
      <c r="G11" s="404"/>
      <c r="H11" s="404"/>
      <c r="I11" s="404"/>
      <c r="J11" s="404"/>
      <c r="K11" s="403"/>
    </row>
    <row r="12" spans="1:11" x14ac:dyDescent="0.25">
      <c r="A12" s="417" t="s">
        <v>401</v>
      </c>
      <c r="B12" s="412" t="s">
        <v>952</v>
      </c>
      <c r="C12" s="414"/>
      <c r="D12" s="415">
        <v>49000</v>
      </c>
      <c r="E12" s="413"/>
      <c r="F12" s="431">
        <v>49000</v>
      </c>
      <c r="G12" s="404"/>
      <c r="H12" s="404"/>
      <c r="I12" s="404"/>
      <c r="J12" s="404"/>
      <c r="K12" s="403"/>
    </row>
    <row r="13" spans="1:11" x14ac:dyDescent="0.25">
      <c r="A13" s="418" t="s">
        <v>953</v>
      </c>
      <c r="B13" s="412" t="s">
        <v>1048</v>
      </c>
      <c r="C13" s="414"/>
      <c r="D13" s="415">
        <v>25000</v>
      </c>
      <c r="E13" s="413"/>
      <c r="F13" s="431">
        <v>25000</v>
      </c>
      <c r="G13" s="404"/>
      <c r="H13" s="404"/>
      <c r="I13" s="404"/>
      <c r="J13" s="404"/>
      <c r="K13" s="403"/>
    </row>
    <row r="14" spans="1:11" x14ac:dyDescent="0.25">
      <c r="A14" s="417" t="s">
        <v>954</v>
      </c>
      <c r="B14" s="412" t="s">
        <v>1049</v>
      </c>
      <c r="C14" s="414"/>
      <c r="D14" s="415">
        <v>12000</v>
      </c>
      <c r="E14" s="413"/>
      <c r="F14" s="432">
        <v>12000</v>
      </c>
      <c r="G14" s="404"/>
      <c r="H14" s="404"/>
      <c r="I14" s="404"/>
      <c r="J14" s="404"/>
      <c r="K14" s="403"/>
    </row>
    <row r="15" spans="1:11" x14ac:dyDescent="0.25">
      <c r="A15" s="418" t="s">
        <v>403</v>
      </c>
      <c r="B15" s="412" t="s">
        <v>1050</v>
      </c>
      <c r="C15" s="414"/>
      <c r="D15" s="415">
        <v>25000</v>
      </c>
      <c r="E15" s="413"/>
      <c r="F15" s="431">
        <v>25000</v>
      </c>
      <c r="G15" s="404"/>
      <c r="H15" s="404"/>
      <c r="I15" s="404"/>
      <c r="J15" s="404"/>
      <c r="K15" s="403"/>
    </row>
    <row r="16" spans="1:11" x14ac:dyDescent="0.25">
      <c r="A16" s="419" t="s">
        <v>404</v>
      </c>
      <c r="B16" s="412" t="s">
        <v>1051</v>
      </c>
      <c r="C16" s="414">
        <v>65000</v>
      </c>
      <c r="D16" s="415">
        <v>100000</v>
      </c>
      <c r="E16" s="416"/>
      <c r="F16" s="431">
        <f>SUM(C16:D16)</f>
        <v>165000</v>
      </c>
      <c r="G16" s="404"/>
      <c r="H16" s="404"/>
      <c r="I16" s="404"/>
      <c r="J16" s="404"/>
      <c r="K16" s="403"/>
    </row>
    <row r="17" spans="1:11" x14ac:dyDescent="0.25">
      <c r="A17" s="419" t="s">
        <v>955</v>
      </c>
      <c r="B17" s="412" t="s">
        <v>1052</v>
      </c>
      <c r="C17" s="414"/>
      <c r="D17" s="415">
        <v>20000</v>
      </c>
      <c r="E17" s="413"/>
      <c r="F17" s="432">
        <v>20000</v>
      </c>
      <c r="G17" s="404"/>
      <c r="H17" s="404"/>
      <c r="I17" s="404"/>
      <c r="J17" s="404"/>
      <c r="K17" s="403"/>
    </row>
    <row r="18" spans="1:11" x14ac:dyDescent="0.25">
      <c r="A18" s="419" t="s">
        <v>956</v>
      </c>
      <c r="B18" s="412" t="s">
        <v>957</v>
      </c>
      <c r="C18" s="414"/>
      <c r="D18" s="415">
        <v>35000</v>
      </c>
      <c r="E18" s="413"/>
      <c r="F18" s="431">
        <v>35000</v>
      </c>
      <c r="G18" s="404"/>
      <c r="H18" s="404"/>
      <c r="I18" s="404"/>
      <c r="J18" s="404"/>
      <c r="K18" s="403"/>
    </row>
    <row r="19" spans="1:11" x14ac:dyDescent="0.25">
      <c r="A19" s="417" t="s">
        <v>958</v>
      </c>
      <c r="B19" s="412" t="s">
        <v>1053</v>
      </c>
      <c r="C19" s="414">
        <v>65000</v>
      </c>
      <c r="D19" s="415">
        <v>98000</v>
      </c>
      <c r="E19" s="413">
        <v>58228</v>
      </c>
      <c r="F19" s="432">
        <f>SUM(C19+D19+E19)</f>
        <v>221228</v>
      </c>
      <c r="G19" s="404"/>
      <c r="H19" s="404"/>
      <c r="I19" s="404"/>
      <c r="J19" s="404"/>
      <c r="K19" s="403"/>
    </row>
    <row r="20" spans="1:11" x14ac:dyDescent="0.25">
      <c r="A20" s="417" t="s">
        <v>959</v>
      </c>
      <c r="B20" s="412" t="s">
        <v>1054</v>
      </c>
      <c r="C20" s="414">
        <v>10000</v>
      </c>
      <c r="D20" s="415">
        <v>40000</v>
      </c>
      <c r="E20" s="416"/>
      <c r="F20" s="431">
        <f>SUM(C20:D20)</f>
        <v>50000</v>
      </c>
      <c r="G20" s="404"/>
      <c r="H20" s="404"/>
      <c r="I20" s="404"/>
      <c r="J20" s="404"/>
      <c r="K20" s="403"/>
    </row>
    <row r="21" spans="1:11" x14ac:dyDescent="0.25">
      <c r="A21" s="418" t="s">
        <v>960</v>
      </c>
      <c r="B21" s="412" t="s">
        <v>1055</v>
      </c>
      <c r="C21" s="414">
        <v>22000</v>
      </c>
      <c r="D21" s="415"/>
      <c r="E21" s="413"/>
      <c r="F21" s="432">
        <v>22000</v>
      </c>
      <c r="G21" s="404"/>
      <c r="H21" s="404"/>
      <c r="I21" s="404"/>
      <c r="J21" s="404"/>
      <c r="K21" s="403"/>
    </row>
    <row r="22" spans="1:11" x14ac:dyDescent="0.25">
      <c r="A22" s="417" t="s">
        <v>961</v>
      </c>
      <c r="B22" s="412" t="s">
        <v>1056</v>
      </c>
      <c r="C22" s="414">
        <v>5000</v>
      </c>
      <c r="D22" s="415"/>
      <c r="E22" s="413"/>
      <c r="F22" s="433">
        <v>5000</v>
      </c>
      <c r="G22" s="404"/>
      <c r="H22" s="404"/>
      <c r="I22" s="404"/>
      <c r="J22" s="404"/>
      <c r="K22" s="403"/>
    </row>
    <row r="23" spans="1:11" x14ac:dyDescent="0.25">
      <c r="A23" s="418" t="s">
        <v>405</v>
      </c>
      <c r="B23" s="412" t="s">
        <v>1057</v>
      </c>
      <c r="C23" s="414"/>
      <c r="D23" s="415">
        <v>15000</v>
      </c>
      <c r="E23" s="413"/>
      <c r="F23" s="431">
        <v>15000</v>
      </c>
      <c r="G23" s="404"/>
      <c r="H23" s="404"/>
      <c r="I23" s="404"/>
      <c r="J23" s="404"/>
      <c r="K23" s="403"/>
    </row>
    <row r="24" spans="1:11" x14ac:dyDescent="0.25">
      <c r="A24" s="417" t="s">
        <v>962</v>
      </c>
      <c r="B24" s="412" t="s">
        <v>1058</v>
      </c>
      <c r="C24" s="414">
        <v>85000</v>
      </c>
      <c r="D24" s="415"/>
      <c r="E24" s="413">
        <v>48000</v>
      </c>
      <c r="F24" s="431">
        <v>133000</v>
      </c>
      <c r="G24" s="404"/>
      <c r="H24" s="404"/>
      <c r="I24" s="404"/>
      <c r="J24" s="404"/>
      <c r="K24" s="403"/>
    </row>
    <row r="25" spans="1:11" x14ac:dyDescent="0.25">
      <c r="A25" s="418" t="s">
        <v>963</v>
      </c>
      <c r="B25" s="412" t="s">
        <v>1059</v>
      </c>
      <c r="C25" s="414">
        <v>32000</v>
      </c>
      <c r="D25" s="415"/>
      <c r="E25" s="413"/>
      <c r="F25" s="432">
        <v>32000</v>
      </c>
      <c r="G25" s="404"/>
      <c r="H25" s="404"/>
      <c r="I25" s="404"/>
      <c r="J25" s="404"/>
      <c r="K25" s="403"/>
    </row>
    <row r="26" spans="1:11" x14ac:dyDescent="0.25">
      <c r="A26" s="417" t="s">
        <v>406</v>
      </c>
      <c r="B26" s="412" t="s">
        <v>1060</v>
      </c>
      <c r="C26" s="414">
        <v>5000</v>
      </c>
      <c r="D26" s="415"/>
      <c r="E26" s="413"/>
      <c r="F26" s="433">
        <v>5000</v>
      </c>
      <c r="G26" s="404"/>
      <c r="H26" s="404"/>
      <c r="I26" s="404"/>
      <c r="J26" s="404"/>
      <c r="K26" s="403"/>
    </row>
    <row r="27" spans="1:11" x14ac:dyDescent="0.25">
      <c r="A27" s="417" t="s">
        <v>407</v>
      </c>
      <c r="B27" s="412" t="s">
        <v>1061</v>
      </c>
      <c r="C27" s="414">
        <v>5000</v>
      </c>
      <c r="D27" s="415"/>
      <c r="E27" s="413"/>
      <c r="F27" s="433">
        <v>5000</v>
      </c>
      <c r="G27" s="404"/>
      <c r="H27" s="404"/>
      <c r="I27" s="404"/>
      <c r="J27" s="404"/>
      <c r="K27" s="403"/>
    </row>
    <row r="28" spans="1:11" x14ac:dyDescent="0.25">
      <c r="A28" s="417" t="s">
        <v>964</v>
      </c>
      <c r="B28" s="412" t="s">
        <v>1062</v>
      </c>
      <c r="C28" s="414">
        <v>10000</v>
      </c>
      <c r="D28" s="415"/>
      <c r="E28" s="413"/>
      <c r="F28" s="433">
        <v>10000</v>
      </c>
      <c r="G28" s="404"/>
      <c r="H28" s="404"/>
      <c r="I28" s="404"/>
      <c r="J28" s="404"/>
      <c r="K28" s="403"/>
    </row>
    <row r="29" spans="1:11" x14ac:dyDescent="0.25">
      <c r="A29" s="417" t="s">
        <v>965</v>
      </c>
      <c r="B29" s="412" t="s">
        <v>1063</v>
      </c>
      <c r="C29" s="414"/>
      <c r="D29" s="415">
        <v>37500</v>
      </c>
      <c r="E29" s="413"/>
      <c r="F29" s="433">
        <v>37500</v>
      </c>
      <c r="G29" s="404"/>
      <c r="H29" s="404"/>
      <c r="I29" s="404"/>
      <c r="J29" s="404"/>
      <c r="K29" s="403"/>
    </row>
    <row r="30" spans="1:11" x14ac:dyDescent="0.25">
      <c r="A30" s="418" t="s">
        <v>966</v>
      </c>
      <c r="B30" s="412" t="s">
        <v>967</v>
      </c>
      <c r="C30" s="414"/>
      <c r="D30" s="415">
        <v>33091</v>
      </c>
      <c r="E30" s="413"/>
      <c r="F30" s="431">
        <v>33091</v>
      </c>
      <c r="G30" s="404"/>
      <c r="H30" s="404"/>
      <c r="I30" s="404"/>
      <c r="J30" s="404"/>
      <c r="K30" s="403"/>
    </row>
    <row r="31" spans="1:11" x14ac:dyDescent="0.25">
      <c r="A31" s="417" t="s">
        <v>968</v>
      </c>
      <c r="B31" s="412" t="s">
        <v>1064</v>
      </c>
      <c r="C31" s="414"/>
      <c r="D31" s="415">
        <v>30000</v>
      </c>
      <c r="E31" s="413"/>
      <c r="F31" s="431">
        <v>30000</v>
      </c>
      <c r="G31" s="404"/>
      <c r="H31" s="404"/>
      <c r="I31" s="404"/>
      <c r="J31" s="404"/>
      <c r="K31" s="405"/>
    </row>
    <row r="32" spans="1:11" x14ac:dyDescent="0.25">
      <c r="A32" s="418" t="s">
        <v>402</v>
      </c>
      <c r="B32" s="412" t="s">
        <v>969</v>
      </c>
      <c r="C32" s="414"/>
      <c r="D32" s="415"/>
      <c r="E32" s="413">
        <v>10000</v>
      </c>
      <c r="F32" s="431">
        <v>10000</v>
      </c>
      <c r="G32" s="404"/>
      <c r="H32" s="404"/>
      <c r="I32" s="404"/>
      <c r="J32" s="404"/>
      <c r="K32" s="405"/>
    </row>
    <row r="33" spans="1:11" x14ac:dyDescent="0.25">
      <c r="A33" s="417" t="s">
        <v>970</v>
      </c>
      <c r="B33" s="412" t="s">
        <v>1065</v>
      </c>
      <c r="C33" s="414"/>
      <c r="D33" s="415"/>
      <c r="E33" s="413">
        <v>160000</v>
      </c>
      <c r="F33" s="431">
        <v>160000</v>
      </c>
      <c r="G33" s="404"/>
      <c r="H33" s="404"/>
      <c r="I33" s="404"/>
      <c r="J33" s="404"/>
      <c r="K33" s="403"/>
    </row>
    <row r="34" spans="1:11" x14ac:dyDescent="0.25">
      <c r="A34" s="417" t="s">
        <v>971</v>
      </c>
      <c r="B34" s="412" t="s">
        <v>1066</v>
      </c>
      <c r="C34" s="414"/>
      <c r="D34" s="415"/>
      <c r="E34" s="413">
        <v>174400</v>
      </c>
      <c r="F34" s="432">
        <v>174400</v>
      </c>
      <c r="G34" s="404"/>
      <c r="H34" s="404"/>
      <c r="I34" s="404"/>
      <c r="J34" s="404"/>
      <c r="K34" s="403"/>
    </row>
    <row r="35" spans="1:11" x14ac:dyDescent="0.25">
      <c r="A35" s="418" t="s">
        <v>971</v>
      </c>
      <c r="B35" s="428" t="s">
        <v>1125</v>
      </c>
      <c r="C35" s="426"/>
      <c r="D35" s="425"/>
      <c r="E35" s="424">
        <v>1256</v>
      </c>
      <c r="F35" s="434">
        <v>1256</v>
      </c>
      <c r="G35" s="404"/>
      <c r="H35" s="404"/>
      <c r="I35" s="404"/>
      <c r="J35" s="404"/>
      <c r="K35" s="403"/>
    </row>
    <row r="36" spans="1:11" x14ac:dyDescent="0.25">
      <c r="A36" s="760" t="s">
        <v>974</v>
      </c>
      <c r="B36" s="761"/>
      <c r="C36" s="427">
        <f>SUM(C3:C31)</f>
        <v>400000</v>
      </c>
      <c r="D36" s="407">
        <f>SUM(D3:D31)</f>
        <v>855516</v>
      </c>
      <c r="E36" s="407">
        <f>SUM(E3:E35)</f>
        <v>478884</v>
      </c>
      <c r="F36" s="407">
        <f>SUM(F3:F35)</f>
        <v>1734400</v>
      </c>
      <c r="G36" s="404"/>
      <c r="H36" s="404"/>
      <c r="I36" s="404"/>
      <c r="J36" s="404"/>
      <c r="K36" s="403"/>
    </row>
    <row r="37" spans="1:11" x14ac:dyDescent="0.25">
      <c r="A37" s="403"/>
      <c r="B37" s="403"/>
      <c r="C37" s="406"/>
      <c r="D37" s="406"/>
      <c r="E37" s="406"/>
      <c r="F37" s="406"/>
      <c r="G37" s="403"/>
      <c r="H37" s="403"/>
      <c r="I37" s="403"/>
      <c r="J37" s="403"/>
      <c r="K37" s="403"/>
    </row>
    <row r="38" spans="1:11" x14ac:dyDescent="0.25">
      <c r="C38" s="402"/>
      <c r="D38" s="402"/>
      <c r="E38" s="402"/>
      <c r="F38" s="402"/>
    </row>
    <row r="39" spans="1:11" x14ac:dyDescent="0.25">
      <c r="C39" s="402"/>
      <c r="D39" s="402"/>
      <c r="E39" s="402"/>
      <c r="F39" s="402"/>
    </row>
    <row r="40" spans="1:11" x14ac:dyDescent="0.25">
      <c r="C40" s="402"/>
      <c r="D40" s="402"/>
      <c r="E40" s="402"/>
      <c r="F40" s="402"/>
    </row>
    <row r="41" spans="1:11" x14ac:dyDescent="0.25">
      <c r="C41" s="402"/>
      <c r="D41" s="402"/>
      <c r="E41" s="402"/>
      <c r="F41" s="402"/>
    </row>
    <row r="42" spans="1:11" x14ac:dyDescent="0.25">
      <c r="C42" s="402"/>
      <c r="D42" s="402"/>
      <c r="E42" s="402"/>
      <c r="F42" s="402"/>
    </row>
  </sheetData>
  <mergeCells count="2">
    <mergeCell ref="A1:J1"/>
    <mergeCell ref="A36:B36"/>
  </mergeCells>
  <pageMargins left="0.7" right="0.7" top="0.78740157499999996" bottom="0.78740157499999996" header="0.3" footer="0.3"/>
  <pageSetup paperSize="256" scale="4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RowColHeaders="0" zoomScale="87" zoomScaleNormal="87" workbookViewId="0">
      <selection activeCell="H5" sqref="H5"/>
    </sheetView>
  </sheetViews>
  <sheetFormatPr defaultRowHeight="12.75" x14ac:dyDescent="0.2"/>
  <cols>
    <col min="1" max="1" width="10.125" style="2" customWidth="1"/>
    <col min="2" max="2" width="6.5" style="2" customWidth="1"/>
    <col min="3" max="3" width="24.25" style="2" customWidth="1"/>
    <col min="4" max="4" width="15.125" style="2" customWidth="1"/>
    <col min="5" max="5" width="16.5" style="2" customWidth="1"/>
    <col min="6" max="6" width="16.875" style="2" customWidth="1"/>
    <col min="7" max="7" width="16" style="2" customWidth="1"/>
    <col min="8" max="8" width="18.875" style="2" customWidth="1"/>
    <col min="9" max="256" width="9" style="2"/>
    <col min="257" max="257" width="12.875" style="2" customWidth="1"/>
    <col min="258" max="258" width="8.375" style="2" customWidth="1"/>
    <col min="259" max="259" width="37" style="2" customWidth="1"/>
    <col min="260" max="260" width="24.125" style="2" customWidth="1"/>
    <col min="261" max="261" width="23.625" style="2" customWidth="1"/>
    <col min="262" max="262" width="22" style="2" customWidth="1"/>
    <col min="263" max="263" width="25.75" style="2" customWidth="1"/>
    <col min="264" max="264" width="18.875" style="2" customWidth="1"/>
    <col min="265" max="512" width="9" style="2"/>
    <col min="513" max="513" width="12.875" style="2" customWidth="1"/>
    <col min="514" max="514" width="8.375" style="2" customWidth="1"/>
    <col min="515" max="515" width="37" style="2" customWidth="1"/>
    <col min="516" max="516" width="24.125" style="2" customWidth="1"/>
    <col min="517" max="517" width="23.625" style="2" customWidth="1"/>
    <col min="518" max="518" width="22" style="2" customWidth="1"/>
    <col min="519" max="519" width="25.75" style="2" customWidth="1"/>
    <col min="520" max="520" width="18.875" style="2" customWidth="1"/>
    <col min="521" max="768" width="9" style="2"/>
    <col min="769" max="769" width="12.875" style="2" customWidth="1"/>
    <col min="770" max="770" width="8.375" style="2" customWidth="1"/>
    <col min="771" max="771" width="37" style="2" customWidth="1"/>
    <col min="772" max="772" width="24.125" style="2" customWidth="1"/>
    <col min="773" max="773" width="23.625" style="2" customWidth="1"/>
    <col min="774" max="774" width="22" style="2" customWidth="1"/>
    <col min="775" max="775" width="25.75" style="2" customWidth="1"/>
    <col min="776" max="776" width="18.875" style="2" customWidth="1"/>
    <col min="777" max="1024" width="9" style="2"/>
    <col min="1025" max="1025" width="12.875" style="2" customWidth="1"/>
    <col min="1026" max="1026" width="8.375" style="2" customWidth="1"/>
    <col min="1027" max="1027" width="37" style="2" customWidth="1"/>
    <col min="1028" max="1028" width="24.125" style="2" customWidth="1"/>
    <col min="1029" max="1029" width="23.625" style="2" customWidth="1"/>
    <col min="1030" max="1030" width="22" style="2" customWidth="1"/>
    <col min="1031" max="1031" width="25.75" style="2" customWidth="1"/>
    <col min="1032" max="1032" width="18.875" style="2" customWidth="1"/>
    <col min="1033" max="1280" width="9" style="2"/>
    <col min="1281" max="1281" width="12.875" style="2" customWidth="1"/>
    <col min="1282" max="1282" width="8.375" style="2" customWidth="1"/>
    <col min="1283" max="1283" width="37" style="2" customWidth="1"/>
    <col min="1284" max="1284" width="24.125" style="2" customWidth="1"/>
    <col min="1285" max="1285" width="23.625" style="2" customWidth="1"/>
    <col min="1286" max="1286" width="22" style="2" customWidth="1"/>
    <col min="1287" max="1287" width="25.75" style="2" customWidth="1"/>
    <col min="1288" max="1288" width="18.875" style="2" customWidth="1"/>
    <col min="1289" max="1536" width="9" style="2"/>
    <col min="1537" max="1537" width="12.875" style="2" customWidth="1"/>
    <col min="1538" max="1538" width="8.375" style="2" customWidth="1"/>
    <col min="1539" max="1539" width="37" style="2" customWidth="1"/>
    <col min="1540" max="1540" width="24.125" style="2" customWidth="1"/>
    <col min="1541" max="1541" width="23.625" style="2" customWidth="1"/>
    <col min="1542" max="1542" width="22" style="2" customWidth="1"/>
    <col min="1543" max="1543" width="25.75" style="2" customWidth="1"/>
    <col min="1544" max="1544" width="18.875" style="2" customWidth="1"/>
    <col min="1545" max="1792" width="9" style="2"/>
    <col min="1793" max="1793" width="12.875" style="2" customWidth="1"/>
    <col min="1794" max="1794" width="8.375" style="2" customWidth="1"/>
    <col min="1795" max="1795" width="37" style="2" customWidth="1"/>
    <col min="1796" max="1796" width="24.125" style="2" customWidth="1"/>
    <col min="1797" max="1797" width="23.625" style="2" customWidth="1"/>
    <col min="1798" max="1798" width="22" style="2" customWidth="1"/>
    <col min="1799" max="1799" width="25.75" style="2" customWidth="1"/>
    <col min="1800" max="1800" width="18.875" style="2" customWidth="1"/>
    <col min="1801" max="2048" width="9" style="2"/>
    <col min="2049" max="2049" width="12.875" style="2" customWidth="1"/>
    <col min="2050" max="2050" width="8.375" style="2" customWidth="1"/>
    <col min="2051" max="2051" width="37" style="2" customWidth="1"/>
    <col min="2052" max="2052" width="24.125" style="2" customWidth="1"/>
    <col min="2053" max="2053" width="23.625" style="2" customWidth="1"/>
    <col min="2054" max="2054" width="22" style="2" customWidth="1"/>
    <col min="2055" max="2055" width="25.75" style="2" customWidth="1"/>
    <col min="2056" max="2056" width="18.875" style="2" customWidth="1"/>
    <col min="2057" max="2304" width="9" style="2"/>
    <col min="2305" max="2305" width="12.875" style="2" customWidth="1"/>
    <col min="2306" max="2306" width="8.375" style="2" customWidth="1"/>
    <col min="2307" max="2307" width="37" style="2" customWidth="1"/>
    <col min="2308" max="2308" width="24.125" style="2" customWidth="1"/>
    <col min="2309" max="2309" width="23.625" style="2" customWidth="1"/>
    <col min="2310" max="2310" width="22" style="2" customWidth="1"/>
    <col min="2311" max="2311" width="25.75" style="2" customWidth="1"/>
    <col min="2312" max="2312" width="18.875" style="2" customWidth="1"/>
    <col min="2313" max="2560" width="9" style="2"/>
    <col min="2561" max="2561" width="12.875" style="2" customWidth="1"/>
    <col min="2562" max="2562" width="8.375" style="2" customWidth="1"/>
    <col min="2563" max="2563" width="37" style="2" customWidth="1"/>
    <col min="2564" max="2564" width="24.125" style="2" customWidth="1"/>
    <col min="2565" max="2565" width="23.625" style="2" customWidth="1"/>
    <col min="2566" max="2566" width="22" style="2" customWidth="1"/>
    <col min="2567" max="2567" width="25.75" style="2" customWidth="1"/>
    <col min="2568" max="2568" width="18.875" style="2" customWidth="1"/>
    <col min="2569" max="2816" width="9" style="2"/>
    <col min="2817" max="2817" width="12.875" style="2" customWidth="1"/>
    <col min="2818" max="2818" width="8.375" style="2" customWidth="1"/>
    <col min="2819" max="2819" width="37" style="2" customWidth="1"/>
    <col min="2820" max="2820" width="24.125" style="2" customWidth="1"/>
    <col min="2821" max="2821" width="23.625" style="2" customWidth="1"/>
    <col min="2822" max="2822" width="22" style="2" customWidth="1"/>
    <col min="2823" max="2823" width="25.75" style="2" customWidth="1"/>
    <col min="2824" max="2824" width="18.875" style="2" customWidth="1"/>
    <col min="2825" max="3072" width="9" style="2"/>
    <col min="3073" max="3073" width="12.875" style="2" customWidth="1"/>
    <col min="3074" max="3074" width="8.375" style="2" customWidth="1"/>
    <col min="3075" max="3075" width="37" style="2" customWidth="1"/>
    <col min="3076" max="3076" width="24.125" style="2" customWidth="1"/>
    <col min="3077" max="3077" width="23.625" style="2" customWidth="1"/>
    <col min="3078" max="3078" width="22" style="2" customWidth="1"/>
    <col min="3079" max="3079" width="25.75" style="2" customWidth="1"/>
    <col min="3080" max="3080" width="18.875" style="2" customWidth="1"/>
    <col min="3081" max="3328" width="9" style="2"/>
    <col min="3329" max="3329" width="12.875" style="2" customWidth="1"/>
    <col min="3330" max="3330" width="8.375" style="2" customWidth="1"/>
    <col min="3331" max="3331" width="37" style="2" customWidth="1"/>
    <col min="3332" max="3332" width="24.125" style="2" customWidth="1"/>
    <col min="3333" max="3333" width="23.625" style="2" customWidth="1"/>
    <col min="3334" max="3334" width="22" style="2" customWidth="1"/>
    <col min="3335" max="3335" width="25.75" style="2" customWidth="1"/>
    <col min="3336" max="3336" width="18.875" style="2" customWidth="1"/>
    <col min="3337" max="3584" width="9" style="2"/>
    <col min="3585" max="3585" width="12.875" style="2" customWidth="1"/>
    <col min="3586" max="3586" width="8.375" style="2" customWidth="1"/>
    <col min="3587" max="3587" width="37" style="2" customWidth="1"/>
    <col min="3588" max="3588" width="24.125" style="2" customWidth="1"/>
    <col min="3589" max="3589" width="23.625" style="2" customWidth="1"/>
    <col min="3590" max="3590" width="22" style="2" customWidth="1"/>
    <col min="3591" max="3591" width="25.75" style="2" customWidth="1"/>
    <col min="3592" max="3592" width="18.875" style="2" customWidth="1"/>
    <col min="3593" max="3840" width="9" style="2"/>
    <col min="3841" max="3841" width="12.875" style="2" customWidth="1"/>
    <col min="3842" max="3842" width="8.375" style="2" customWidth="1"/>
    <col min="3843" max="3843" width="37" style="2" customWidth="1"/>
    <col min="3844" max="3844" width="24.125" style="2" customWidth="1"/>
    <col min="3845" max="3845" width="23.625" style="2" customWidth="1"/>
    <col min="3846" max="3846" width="22" style="2" customWidth="1"/>
    <col min="3847" max="3847" width="25.75" style="2" customWidth="1"/>
    <col min="3848" max="3848" width="18.875" style="2" customWidth="1"/>
    <col min="3849" max="4096" width="9" style="2"/>
    <col min="4097" max="4097" width="12.875" style="2" customWidth="1"/>
    <col min="4098" max="4098" width="8.375" style="2" customWidth="1"/>
    <col min="4099" max="4099" width="37" style="2" customWidth="1"/>
    <col min="4100" max="4100" width="24.125" style="2" customWidth="1"/>
    <col min="4101" max="4101" width="23.625" style="2" customWidth="1"/>
    <col min="4102" max="4102" width="22" style="2" customWidth="1"/>
    <col min="4103" max="4103" width="25.75" style="2" customWidth="1"/>
    <col min="4104" max="4104" width="18.875" style="2" customWidth="1"/>
    <col min="4105" max="4352" width="9" style="2"/>
    <col min="4353" max="4353" width="12.875" style="2" customWidth="1"/>
    <col min="4354" max="4354" width="8.375" style="2" customWidth="1"/>
    <col min="4355" max="4355" width="37" style="2" customWidth="1"/>
    <col min="4356" max="4356" width="24.125" style="2" customWidth="1"/>
    <col min="4357" max="4357" width="23.625" style="2" customWidth="1"/>
    <col min="4358" max="4358" width="22" style="2" customWidth="1"/>
    <col min="4359" max="4359" width="25.75" style="2" customWidth="1"/>
    <col min="4360" max="4360" width="18.875" style="2" customWidth="1"/>
    <col min="4361" max="4608" width="9" style="2"/>
    <col min="4609" max="4609" width="12.875" style="2" customWidth="1"/>
    <col min="4610" max="4610" width="8.375" style="2" customWidth="1"/>
    <col min="4611" max="4611" width="37" style="2" customWidth="1"/>
    <col min="4612" max="4612" width="24.125" style="2" customWidth="1"/>
    <col min="4613" max="4613" width="23.625" style="2" customWidth="1"/>
    <col min="4614" max="4614" width="22" style="2" customWidth="1"/>
    <col min="4615" max="4615" width="25.75" style="2" customWidth="1"/>
    <col min="4616" max="4616" width="18.875" style="2" customWidth="1"/>
    <col min="4617" max="4864" width="9" style="2"/>
    <col min="4865" max="4865" width="12.875" style="2" customWidth="1"/>
    <col min="4866" max="4866" width="8.375" style="2" customWidth="1"/>
    <col min="4867" max="4867" width="37" style="2" customWidth="1"/>
    <col min="4868" max="4868" width="24.125" style="2" customWidth="1"/>
    <col min="4869" max="4869" width="23.625" style="2" customWidth="1"/>
    <col min="4870" max="4870" width="22" style="2" customWidth="1"/>
    <col min="4871" max="4871" width="25.75" style="2" customWidth="1"/>
    <col min="4872" max="4872" width="18.875" style="2" customWidth="1"/>
    <col min="4873" max="5120" width="9" style="2"/>
    <col min="5121" max="5121" width="12.875" style="2" customWidth="1"/>
    <col min="5122" max="5122" width="8.375" style="2" customWidth="1"/>
    <col min="5123" max="5123" width="37" style="2" customWidth="1"/>
    <col min="5124" max="5124" width="24.125" style="2" customWidth="1"/>
    <col min="5125" max="5125" width="23.625" style="2" customWidth="1"/>
    <col min="5126" max="5126" width="22" style="2" customWidth="1"/>
    <col min="5127" max="5127" width="25.75" style="2" customWidth="1"/>
    <col min="5128" max="5128" width="18.875" style="2" customWidth="1"/>
    <col min="5129" max="5376" width="9" style="2"/>
    <col min="5377" max="5377" width="12.875" style="2" customWidth="1"/>
    <col min="5378" max="5378" width="8.375" style="2" customWidth="1"/>
    <col min="5379" max="5379" width="37" style="2" customWidth="1"/>
    <col min="5380" max="5380" width="24.125" style="2" customWidth="1"/>
    <col min="5381" max="5381" width="23.625" style="2" customWidth="1"/>
    <col min="5382" max="5382" width="22" style="2" customWidth="1"/>
    <col min="5383" max="5383" width="25.75" style="2" customWidth="1"/>
    <col min="5384" max="5384" width="18.875" style="2" customWidth="1"/>
    <col min="5385" max="5632" width="9" style="2"/>
    <col min="5633" max="5633" width="12.875" style="2" customWidth="1"/>
    <col min="5634" max="5634" width="8.375" style="2" customWidth="1"/>
    <col min="5635" max="5635" width="37" style="2" customWidth="1"/>
    <col min="5636" max="5636" width="24.125" style="2" customWidth="1"/>
    <col min="5637" max="5637" width="23.625" style="2" customWidth="1"/>
    <col min="5638" max="5638" width="22" style="2" customWidth="1"/>
    <col min="5639" max="5639" width="25.75" style="2" customWidth="1"/>
    <col min="5640" max="5640" width="18.875" style="2" customWidth="1"/>
    <col min="5641" max="5888" width="9" style="2"/>
    <col min="5889" max="5889" width="12.875" style="2" customWidth="1"/>
    <col min="5890" max="5890" width="8.375" style="2" customWidth="1"/>
    <col min="5891" max="5891" width="37" style="2" customWidth="1"/>
    <col min="5892" max="5892" width="24.125" style="2" customWidth="1"/>
    <col min="5893" max="5893" width="23.625" style="2" customWidth="1"/>
    <col min="5894" max="5894" width="22" style="2" customWidth="1"/>
    <col min="5895" max="5895" width="25.75" style="2" customWidth="1"/>
    <col min="5896" max="5896" width="18.875" style="2" customWidth="1"/>
    <col min="5897" max="6144" width="9" style="2"/>
    <col min="6145" max="6145" width="12.875" style="2" customWidth="1"/>
    <col min="6146" max="6146" width="8.375" style="2" customWidth="1"/>
    <col min="6147" max="6147" width="37" style="2" customWidth="1"/>
    <col min="6148" max="6148" width="24.125" style="2" customWidth="1"/>
    <col min="6149" max="6149" width="23.625" style="2" customWidth="1"/>
    <col min="6150" max="6150" width="22" style="2" customWidth="1"/>
    <col min="6151" max="6151" width="25.75" style="2" customWidth="1"/>
    <col min="6152" max="6152" width="18.875" style="2" customWidth="1"/>
    <col min="6153" max="6400" width="9" style="2"/>
    <col min="6401" max="6401" width="12.875" style="2" customWidth="1"/>
    <col min="6402" max="6402" width="8.375" style="2" customWidth="1"/>
    <col min="6403" max="6403" width="37" style="2" customWidth="1"/>
    <col min="6404" max="6404" width="24.125" style="2" customWidth="1"/>
    <col min="6405" max="6405" width="23.625" style="2" customWidth="1"/>
    <col min="6406" max="6406" width="22" style="2" customWidth="1"/>
    <col min="6407" max="6407" width="25.75" style="2" customWidth="1"/>
    <col min="6408" max="6408" width="18.875" style="2" customWidth="1"/>
    <col min="6409" max="6656" width="9" style="2"/>
    <col min="6657" max="6657" width="12.875" style="2" customWidth="1"/>
    <col min="6658" max="6658" width="8.375" style="2" customWidth="1"/>
    <col min="6659" max="6659" width="37" style="2" customWidth="1"/>
    <col min="6660" max="6660" width="24.125" style="2" customWidth="1"/>
    <col min="6661" max="6661" width="23.625" style="2" customWidth="1"/>
    <col min="6662" max="6662" width="22" style="2" customWidth="1"/>
    <col min="6663" max="6663" width="25.75" style="2" customWidth="1"/>
    <col min="6664" max="6664" width="18.875" style="2" customWidth="1"/>
    <col min="6665" max="6912" width="9" style="2"/>
    <col min="6913" max="6913" width="12.875" style="2" customWidth="1"/>
    <col min="6914" max="6914" width="8.375" style="2" customWidth="1"/>
    <col min="6915" max="6915" width="37" style="2" customWidth="1"/>
    <col min="6916" max="6916" width="24.125" style="2" customWidth="1"/>
    <col min="6917" max="6917" width="23.625" style="2" customWidth="1"/>
    <col min="6918" max="6918" width="22" style="2" customWidth="1"/>
    <col min="6919" max="6919" width="25.75" style="2" customWidth="1"/>
    <col min="6920" max="6920" width="18.875" style="2" customWidth="1"/>
    <col min="6921" max="7168" width="9" style="2"/>
    <col min="7169" max="7169" width="12.875" style="2" customWidth="1"/>
    <col min="7170" max="7170" width="8.375" style="2" customWidth="1"/>
    <col min="7171" max="7171" width="37" style="2" customWidth="1"/>
    <col min="7172" max="7172" width="24.125" style="2" customWidth="1"/>
    <col min="7173" max="7173" width="23.625" style="2" customWidth="1"/>
    <col min="7174" max="7174" width="22" style="2" customWidth="1"/>
    <col min="7175" max="7175" width="25.75" style="2" customWidth="1"/>
    <col min="7176" max="7176" width="18.875" style="2" customWidth="1"/>
    <col min="7177" max="7424" width="9" style="2"/>
    <col min="7425" max="7425" width="12.875" style="2" customWidth="1"/>
    <col min="7426" max="7426" width="8.375" style="2" customWidth="1"/>
    <col min="7427" max="7427" width="37" style="2" customWidth="1"/>
    <col min="7428" max="7428" width="24.125" style="2" customWidth="1"/>
    <col min="7429" max="7429" width="23.625" style="2" customWidth="1"/>
    <col min="7430" max="7430" width="22" style="2" customWidth="1"/>
    <col min="7431" max="7431" width="25.75" style="2" customWidth="1"/>
    <col min="7432" max="7432" width="18.875" style="2" customWidth="1"/>
    <col min="7433" max="7680" width="9" style="2"/>
    <col min="7681" max="7681" width="12.875" style="2" customWidth="1"/>
    <col min="7682" max="7682" width="8.375" style="2" customWidth="1"/>
    <col min="7683" max="7683" width="37" style="2" customWidth="1"/>
    <col min="7684" max="7684" width="24.125" style="2" customWidth="1"/>
    <col min="7685" max="7685" width="23.625" style="2" customWidth="1"/>
    <col min="7686" max="7686" width="22" style="2" customWidth="1"/>
    <col min="7687" max="7687" width="25.75" style="2" customWidth="1"/>
    <col min="7688" max="7688" width="18.875" style="2" customWidth="1"/>
    <col min="7689" max="7936" width="9" style="2"/>
    <col min="7937" max="7937" width="12.875" style="2" customWidth="1"/>
    <col min="7938" max="7938" width="8.375" style="2" customWidth="1"/>
    <col min="7939" max="7939" width="37" style="2" customWidth="1"/>
    <col min="7940" max="7940" width="24.125" style="2" customWidth="1"/>
    <col min="7941" max="7941" width="23.625" style="2" customWidth="1"/>
    <col min="7942" max="7942" width="22" style="2" customWidth="1"/>
    <col min="7943" max="7943" width="25.75" style="2" customWidth="1"/>
    <col min="7944" max="7944" width="18.875" style="2" customWidth="1"/>
    <col min="7945" max="8192" width="9" style="2"/>
    <col min="8193" max="8193" width="12.875" style="2" customWidth="1"/>
    <col min="8194" max="8194" width="8.375" style="2" customWidth="1"/>
    <col min="8195" max="8195" width="37" style="2" customWidth="1"/>
    <col min="8196" max="8196" width="24.125" style="2" customWidth="1"/>
    <col min="8197" max="8197" width="23.625" style="2" customWidth="1"/>
    <col min="8198" max="8198" width="22" style="2" customWidth="1"/>
    <col min="8199" max="8199" width="25.75" style="2" customWidth="1"/>
    <col min="8200" max="8200" width="18.875" style="2" customWidth="1"/>
    <col min="8201" max="8448" width="9" style="2"/>
    <col min="8449" max="8449" width="12.875" style="2" customWidth="1"/>
    <col min="8450" max="8450" width="8.375" style="2" customWidth="1"/>
    <col min="8451" max="8451" width="37" style="2" customWidth="1"/>
    <col min="8452" max="8452" width="24.125" style="2" customWidth="1"/>
    <col min="8453" max="8453" width="23.625" style="2" customWidth="1"/>
    <col min="8454" max="8454" width="22" style="2" customWidth="1"/>
    <col min="8455" max="8455" width="25.75" style="2" customWidth="1"/>
    <col min="8456" max="8456" width="18.875" style="2" customWidth="1"/>
    <col min="8457" max="8704" width="9" style="2"/>
    <col min="8705" max="8705" width="12.875" style="2" customWidth="1"/>
    <col min="8706" max="8706" width="8.375" style="2" customWidth="1"/>
    <col min="8707" max="8707" width="37" style="2" customWidth="1"/>
    <col min="8708" max="8708" width="24.125" style="2" customWidth="1"/>
    <col min="8709" max="8709" width="23.625" style="2" customWidth="1"/>
    <col min="8710" max="8710" width="22" style="2" customWidth="1"/>
    <col min="8711" max="8711" width="25.75" style="2" customWidth="1"/>
    <col min="8712" max="8712" width="18.875" style="2" customWidth="1"/>
    <col min="8713" max="8960" width="9" style="2"/>
    <col min="8961" max="8961" width="12.875" style="2" customWidth="1"/>
    <col min="8962" max="8962" width="8.375" style="2" customWidth="1"/>
    <col min="8963" max="8963" width="37" style="2" customWidth="1"/>
    <col min="8964" max="8964" width="24.125" style="2" customWidth="1"/>
    <col min="8965" max="8965" width="23.625" style="2" customWidth="1"/>
    <col min="8966" max="8966" width="22" style="2" customWidth="1"/>
    <col min="8967" max="8967" width="25.75" style="2" customWidth="1"/>
    <col min="8968" max="8968" width="18.875" style="2" customWidth="1"/>
    <col min="8969" max="9216" width="9" style="2"/>
    <col min="9217" max="9217" width="12.875" style="2" customWidth="1"/>
    <col min="9218" max="9218" width="8.375" style="2" customWidth="1"/>
    <col min="9219" max="9219" width="37" style="2" customWidth="1"/>
    <col min="9220" max="9220" width="24.125" style="2" customWidth="1"/>
    <col min="9221" max="9221" width="23.625" style="2" customWidth="1"/>
    <col min="9222" max="9222" width="22" style="2" customWidth="1"/>
    <col min="9223" max="9223" width="25.75" style="2" customWidth="1"/>
    <col min="9224" max="9224" width="18.875" style="2" customWidth="1"/>
    <col min="9225" max="9472" width="9" style="2"/>
    <col min="9473" max="9473" width="12.875" style="2" customWidth="1"/>
    <col min="9474" max="9474" width="8.375" style="2" customWidth="1"/>
    <col min="9475" max="9475" width="37" style="2" customWidth="1"/>
    <col min="9476" max="9476" width="24.125" style="2" customWidth="1"/>
    <col min="9477" max="9477" width="23.625" style="2" customWidth="1"/>
    <col min="9478" max="9478" width="22" style="2" customWidth="1"/>
    <col min="9479" max="9479" width="25.75" style="2" customWidth="1"/>
    <col min="9480" max="9480" width="18.875" style="2" customWidth="1"/>
    <col min="9481" max="9728" width="9" style="2"/>
    <col min="9729" max="9729" width="12.875" style="2" customWidth="1"/>
    <col min="9730" max="9730" width="8.375" style="2" customWidth="1"/>
    <col min="9731" max="9731" width="37" style="2" customWidth="1"/>
    <col min="9732" max="9732" width="24.125" style="2" customWidth="1"/>
    <col min="9733" max="9733" width="23.625" style="2" customWidth="1"/>
    <col min="9734" max="9734" width="22" style="2" customWidth="1"/>
    <col min="9735" max="9735" width="25.75" style="2" customWidth="1"/>
    <col min="9736" max="9736" width="18.875" style="2" customWidth="1"/>
    <col min="9737" max="9984" width="9" style="2"/>
    <col min="9985" max="9985" width="12.875" style="2" customWidth="1"/>
    <col min="9986" max="9986" width="8.375" style="2" customWidth="1"/>
    <col min="9987" max="9987" width="37" style="2" customWidth="1"/>
    <col min="9988" max="9988" width="24.125" style="2" customWidth="1"/>
    <col min="9989" max="9989" width="23.625" style="2" customWidth="1"/>
    <col min="9990" max="9990" width="22" style="2" customWidth="1"/>
    <col min="9991" max="9991" width="25.75" style="2" customWidth="1"/>
    <col min="9992" max="9992" width="18.875" style="2" customWidth="1"/>
    <col min="9993" max="10240" width="9" style="2"/>
    <col min="10241" max="10241" width="12.875" style="2" customWidth="1"/>
    <col min="10242" max="10242" width="8.375" style="2" customWidth="1"/>
    <col min="10243" max="10243" width="37" style="2" customWidth="1"/>
    <col min="10244" max="10244" width="24.125" style="2" customWidth="1"/>
    <col min="10245" max="10245" width="23.625" style="2" customWidth="1"/>
    <col min="10246" max="10246" width="22" style="2" customWidth="1"/>
    <col min="10247" max="10247" width="25.75" style="2" customWidth="1"/>
    <col min="10248" max="10248" width="18.875" style="2" customWidth="1"/>
    <col min="10249" max="10496" width="9" style="2"/>
    <col min="10497" max="10497" width="12.875" style="2" customWidth="1"/>
    <col min="10498" max="10498" width="8.375" style="2" customWidth="1"/>
    <col min="10499" max="10499" width="37" style="2" customWidth="1"/>
    <col min="10500" max="10500" width="24.125" style="2" customWidth="1"/>
    <col min="10501" max="10501" width="23.625" style="2" customWidth="1"/>
    <col min="10502" max="10502" width="22" style="2" customWidth="1"/>
    <col min="10503" max="10503" width="25.75" style="2" customWidth="1"/>
    <col min="10504" max="10504" width="18.875" style="2" customWidth="1"/>
    <col min="10505" max="10752" width="9" style="2"/>
    <col min="10753" max="10753" width="12.875" style="2" customWidth="1"/>
    <col min="10754" max="10754" width="8.375" style="2" customWidth="1"/>
    <col min="10755" max="10755" width="37" style="2" customWidth="1"/>
    <col min="10756" max="10756" width="24.125" style="2" customWidth="1"/>
    <col min="10757" max="10757" width="23.625" style="2" customWidth="1"/>
    <col min="10758" max="10758" width="22" style="2" customWidth="1"/>
    <col min="10759" max="10759" width="25.75" style="2" customWidth="1"/>
    <col min="10760" max="10760" width="18.875" style="2" customWidth="1"/>
    <col min="10761" max="11008" width="9" style="2"/>
    <col min="11009" max="11009" width="12.875" style="2" customWidth="1"/>
    <col min="11010" max="11010" width="8.375" style="2" customWidth="1"/>
    <col min="11011" max="11011" width="37" style="2" customWidth="1"/>
    <col min="11012" max="11012" width="24.125" style="2" customWidth="1"/>
    <col min="11013" max="11013" width="23.625" style="2" customWidth="1"/>
    <col min="11014" max="11014" width="22" style="2" customWidth="1"/>
    <col min="11015" max="11015" width="25.75" style="2" customWidth="1"/>
    <col min="11016" max="11016" width="18.875" style="2" customWidth="1"/>
    <col min="11017" max="11264" width="9" style="2"/>
    <col min="11265" max="11265" width="12.875" style="2" customWidth="1"/>
    <col min="11266" max="11266" width="8.375" style="2" customWidth="1"/>
    <col min="11267" max="11267" width="37" style="2" customWidth="1"/>
    <col min="11268" max="11268" width="24.125" style="2" customWidth="1"/>
    <col min="11269" max="11269" width="23.625" style="2" customWidth="1"/>
    <col min="11270" max="11270" width="22" style="2" customWidth="1"/>
    <col min="11271" max="11271" width="25.75" style="2" customWidth="1"/>
    <col min="11272" max="11272" width="18.875" style="2" customWidth="1"/>
    <col min="11273" max="11520" width="9" style="2"/>
    <col min="11521" max="11521" width="12.875" style="2" customWidth="1"/>
    <col min="11522" max="11522" width="8.375" style="2" customWidth="1"/>
    <col min="11523" max="11523" width="37" style="2" customWidth="1"/>
    <col min="11524" max="11524" width="24.125" style="2" customWidth="1"/>
    <col min="11525" max="11525" width="23.625" style="2" customWidth="1"/>
    <col min="11526" max="11526" width="22" style="2" customWidth="1"/>
    <col min="11527" max="11527" width="25.75" style="2" customWidth="1"/>
    <col min="11528" max="11528" width="18.875" style="2" customWidth="1"/>
    <col min="11529" max="11776" width="9" style="2"/>
    <col min="11777" max="11777" width="12.875" style="2" customWidth="1"/>
    <col min="11778" max="11778" width="8.375" style="2" customWidth="1"/>
    <col min="11779" max="11779" width="37" style="2" customWidth="1"/>
    <col min="11780" max="11780" width="24.125" style="2" customWidth="1"/>
    <col min="11781" max="11781" width="23.625" style="2" customWidth="1"/>
    <col min="11782" max="11782" width="22" style="2" customWidth="1"/>
    <col min="11783" max="11783" width="25.75" style="2" customWidth="1"/>
    <col min="11784" max="11784" width="18.875" style="2" customWidth="1"/>
    <col min="11785" max="12032" width="9" style="2"/>
    <col min="12033" max="12033" width="12.875" style="2" customWidth="1"/>
    <col min="12034" max="12034" width="8.375" style="2" customWidth="1"/>
    <col min="12035" max="12035" width="37" style="2" customWidth="1"/>
    <col min="12036" max="12036" width="24.125" style="2" customWidth="1"/>
    <col min="12037" max="12037" width="23.625" style="2" customWidth="1"/>
    <col min="12038" max="12038" width="22" style="2" customWidth="1"/>
    <col min="12039" max="12039" width="25.75" style="2" customWidth="1"/>
    <col min="12040" max="12040" width="18.875" style="2" customWidth="1"/>
    <col min="12041" max="12288" width="9" style="2"/>
    <col min="12289" max="12289" width="12.875" style="2" customWidth="1"/>
    <col min="12290" max="12290" width="8.375" style="2" customWidth="1"/>
    <col min="12291" max="12291" width="37" style="2" customWidth="1"/>
    <col min="12292" max="12292" width="24.125" style="2" customWidth="1"/>
    <col min="12293" max="12293" width="23.625" style="2" customWidth="1"/>
    <col min="12294" max="12294" width="22" style="2" customWidth="1"/>
    <col min="12295" max="12295" width="25.75" style="2" customWidth="1"/>
    <col min="12296" max="12296" width="18.875" style="2" customWidth="1"/>
    <col min="12297" max="12544" width="9" style="2"/>
    <col min="12545" max="12545" width="12.875" style="2" customWidth="1"/>
    <col min="12546" max="12546" width="8.375" style="2" customWidth="1"/>
    <col min="12547" max="12547" width="37" style="2" customWidth="1"/>
    <col min="12548" max="12548" width="24.125" style="2" customWidth="1"/>
    <col min="12549" max="12549" width="23.625" style="2" customWidth="1"/>
    <col min="12550" max="12550" width="22" style="2" customWidth="1"/>
    <col min="12551" max="12551" width="25.75" style="2" customWidth="1"/>
    <col min="12552" max="12552" width="18.875" style="2" customWidth="1"/>
    <col min="12553" max="12800" width="9" style="2"/>
    <col min="12801" max="12801" width="12.875" style="2" customWidth="1"/>
    <col min="12802" max="12802" width="8.375" style="2" customWidth="1"/>
    <col min="12803" max="12803" width="37" style="2" customWidth="1"/>
    <col min="12804" max="12804" width="24.125" style="2" customWidth="1"/>
    <col min="12805" max="12805" width="23.625" style="2" customWidth="1"/>
    <col min="12806" max="12806" width="22" style="2" customWidth="1"/>
    <col min="12807" max="12807" width="25.75" style="2" customWidth="1"/>
    <col min="12808" max="12808" width="18.875" style="2" customWidth="1"/>
    <col min="12809" max="13056" width="9" style="2"/>
    <col min="13057" max="13057" width="12.875" style="2" customWidth="1"/>
    <col min="13058" max="13058" width="8.375" style="2" customWidth="1"/>
    <col min="13059" max="13059" width="37" style="2" customWidth="1"/>
    <col min="13060" max="13060" width="24.125" style="2" customWidth="1"/>
    <col min="13061" max="13061" width="23.625" style="2" customWidth="1"/>
    <col min="13062" max="13062" width="22" style="2" customWidth="1"/>
    <col min="13063" max="13063" width="25.75" style="2" customWidth="1"/>
    <col min="13064" max="13064" width="18.875" style="2" customWidth="1"/>
    <col min="13065" max="13312" width="9" style="2"/>
    <col min="13313" max="13313" width="12.875" style="2" customWidth="1"/>
    <col min="13314" max="13314" width="8.375" style="2" customWidth="1"/>
    <col min="13315" max="13315" width="37" style="2" customWidth="1"/>
    <col min="13316" max="13316" width="24.125" style="2" customWidth="1"/>
    <col min="13317" max="13317" width="23.625" style="2" customWidth="1"/>
    <col min="13318" max="13318" width="22" style="2" customWidth="1"/>
    <col min="13319" max="13319" width="25.75" style="2" customWidth="1"/>
    <col min="13320" max="13320" width="18.875" style="2" customWidth="1"/>
    <col min="13321" max="13568" width="9" style="2"/>
    <col min="13569" max="13569" width="12.875" style="2" customWidth="1"/>
    <col min="13570" max="13570" width="8.375" style="2" customWidth="1"/>
    <col min="13571" max="13571" width="37" style="2" customWidth="1"/>
    <col min="13572" max="13572" width="24.125" style="2" customWidth="1"/>
    <col min="13573" max="13573" width="23.625" style="2" customWidth="1"/>
    <col min="13574" max="13574" width="22" style="2" customWidth="1"/>
    <col min="13575" max="13575" width="25.75" style="2" customWidth="1"/>
    <col min="13576" max="13576" width="18.875" style="2" customWidth="1"/>
    <col min="13577" max="13824" width="9" style="2"/>
    <col min="13825" max="13825" width="12.875" style="2" customWidth="1"/>
    <col min="13826" max="13826" width="8.375" style="2" customWidth="1"/>
    <col min="13827" max="13827" width="37" style="2" customWidth="1"/>
    <col min="13828" max="13828" width="24.125" style="2" customWidth="1"/>
    <col min="13829" max="13829" width="23.625" style="2" customWidth="1"/>
    <col min="13830" max="13830" width="22" style="2" customWidth="1"/>
    <col min="13831" max="13831" width="25.75" style="2" customWidth="1"/>
    <col min="13832" max="13832" width="18.875" style="2" customWidth="1"/>
    <col min="13833" max="14080" width="9" style="2"/>
    <col min="14081" max="14081" width="12.875" style="2" customWidth="1"/>
    <col min="14082" max="14082" width="8.375" style="2" customWidth="1"/>
    <col min="14083" max="14083" width="37" style="2" customWidth="1"/>
    <col min="14084" max="14084" width="24.125" style="2" customWidth="1"/>
    <col min="14085" max="14085" width="23.625" style="2" customWidth="1"/>
    <col min="14086" max="14086" width="22" style="2" customWidth="1"/>
    <col min="14087" max="14087" width="25.75" style="2" customWidth="1"/>
    <col min="14088" max="14088" width="18.875" style="2" customWidth="1"/>
    <col min="14089" max="14336" width="9" style="2"/>
    <col min="14337" max="14337" width="12.875" style="2" customWidth="1"/>
    <col min="14338" max="14338" width="8.375" style="2" customWidth="1"/>
    <col min="14339" max="14339" width="37" style="2" customWidth="1"/>
    <col min="14340" max="14340" width="24.125" style="2" customWidth="1"/>
    <col min="14341" max="14341" width="23.625" style="2" customWidth="1"/>
    <col min="14342" max="14342" width="22" style="2" customWidth="1"/>
    <col min="14343" max="14343" width="25.75" style="2" customWidth="1"/>
    <col min="14344" max="14344" width="18.875" style="2" customWidth="1"/>
    <col min="14345" max="14592" width="9" style="2"/>
    <col min="14593" max="14593" width="12.875" style="2" customWidth="1"/>
    <col min="14594" max="14594" width="8.375" style="2" customWidth="1"/>
    <col min="14595" max="14595" width="37" style="2" customWidth="1"/>
    <col min="14596" max="14596" width="24.125" style="2" customWidth="1"/>
    <col min="14597" max="14597" width="23.625" style="2" customWidth="1"/>
    <col min="14598" max="14598" width="22" style="2" customWidth="1"/>
    <col min="14599" max="14599" width="25.75" style="2" customWidth="1"/>
    <col min="14600" max="14600" width="18.875" style="2" customWidth="1"/>
    <col min="14601" max="14848" width="9" style="2"/>
    <col min="14849" max="14849" width="12.875" style="2" customWidth="1"/>
    <col min="14850" max="14850" width="8.375" style="2" customWidth="1"/>
    <col min="14851" max="14851" width="37" style="2" customWidth="1"/>
    <col min="14852" max="14852" width="24.125" style="2" customWidth="1"/>
    <col min="14853" max="14853" width="23.625" style="2" customWidth="1"/>
    <col min="14854" max="14854" width="22" style="2" customWidth="1"/>
    <col min="14855" max="14855" width="25.75" style="2" customWidth="1"/>
    <col min="14856" max="14856" width="18.875" style="2" customWidth="1"/>
    <col min="14857" max="15104" width="9" style="2"/>
    <col min="15105" max="15105" width="12.875" style="2" customWidth="1"/>
    <col min="15106" max="15106" width="8.375" style="2" customWidth="1"/>
    <col min="15107" max="15107" width="37" style="2" customWidth="1"/>
    <col min="15108" max="15108" width="24.125" style="2" customWidth="1"/>
    <col min="15109" max="15109" width="23.625" style="2" customWidth="1"/>
    <col min="15110" max="15110" width="22" style="2" customWidth="1"/>
    <col min="15111" max="15111" width="25.75" style="2" customWidth="1"/>
    <col min="15112" max="15112" width="18.875" style="2" customWidth="1"/>
    <col min="15113" max="15360" width="9" style="2"/>
    <col min="15361" max="15361" width="12.875" style="2" customWidth="1"/>
    <col min="15362" max="15362" width="8.375" style="2" customWidth="1"/>
    <col min="15363" max="15363" width="37" style="2" customWidth="1"/>
    <col min="15364" max="15364" width="24.125" style="2" customWidth="1"/>
    <col min="15365" max="15365" width="23.625" style="2" customWidth="1"/>
    <col min="15366" max="15366" width="22" style="2" customWidth="1"/>
    <col min="15367" max="15367" width="25.75" style="2" customWidth="1"/>
    <col min="15368" max="15368" width="18.875" style="2" customWidth="1"/>
    <col min="15369" max="15616" width="9" style="2"/>
    <col min="15617" max="15617" width="12.875" style="2" customWidth="1"/>
    <col min="15618" max="15618" width="8.375" style="2" customWidth="1"/>
    <col min="15619" max="15619" width="37" style="2" customWidth="1"/>
    <col min="15620" max="15620" width="24.125" style="2" customWidth="1"/>
    <col min="15621" max="15621" width="23.625" style="2" customWidth="1"/>
    <col min="15622" max="15622" width="22" style="2" customWidth="1"/>
    <col min="15623" max="15623" width="25.75" style="2" customWidth="1"/>
    <col min="15624" max="15624" width="18.875" style="2" customWidth="1"/>
    <col min="15625" max="15872" width="9" style="2"/>
    <col min="15873" max="15873" width="12.875" style="2" customWidth="1"/>
    <col min="15874" max="15874" width="8.375" style="2" customWidth="1"/>
    <col min="15875" max="15875" width="37" style="2" customWidth="1"/>
    <col min="15876" max="15876" width="24.125" style="2" customWidth="1"/>
    <col min="15877" max="15877" width="23.625" style="2" customWidth="1"/>
    <col min="15878" max="15878" width="22" style="2" customWidth="1"/>
    <col min="15879" max="15879" width="25.75" style="2" customWidth="1"/>
    <col min="15880" max="15880" width="18.875" style="2" customWidth="1"/>
    <col min="15881" max="16128" width="9" style="2"/>
    <col min="16129" max="16129" width="12.875" style="2" customWidth="1"/>
    <col min="16130" max="16130" width="8.375" style="2" customWidth="1"/>
    <col min="16131" max="16131" width="37" style="2" customWidth="1"/>
    <col min="16132" max="16132" width="24.125" style="2" customWidth="1"/>
    <col min="16133" max="16133" width="23.625" style="2" customWidth="1"/>
    <col min="16134" max="16134" width="22" style="2" customWidth="1"/>
    <col min="16135" max="16135" width="25.75" style="2" customWidth="1"/>
    <col min="16136" max="16136" width="18.875" style="2" customWidth="1"/>
    <col min="16137" max="16384" width="9" style="2"/>
  </cols>
  <sheetData>
    <row r="1" spans="1:8" ht="18" customHeight="1" x14ac:dyDescent="0.2">
      <c r="A1" s="762" t="s">
        <v>1118</v>
      </c>
      <c r="B1" s="763"/>
      <c r="C1" s="763"/>
      <c r="D1" s="763"/>
      <c r="E1" s="763"/>
      <c r="F1" s="763"/>
      <c r="G1" s="764"/>
    </row>
    <row r="2" spans="1:8" ht="18" customHeight="1" x14ac:dyDescent="0.2">
      <c r="A2" s="765"/>
      <c r="B2" s="766"/>
      <c r="C2" s="766"/>
      <c r="D2" s="766"/>
      <c r="E2" s="766"/>
      <c r="F2" s="766"/>
      <c r="G2" s="767"/>
    </row>
    <row r="3" spans="1:8" ht="18" customHeight="1" x14ac:dyDescent="0.25">
      <c r="A3" s="688" t="s">
        <v>1039</v>
      </c>
      <c r="B3" s="689" t="s">
        <v>5</v>
      </c>
      <c r="C3" s="690" t="s">
        <v>157</v>
      </c>
      <c r="D3" s="691" t="s">
        <v>1040</v>
      </c>
      <c r="E3" s="692">
        <v>2017</v>
      </c>
      <c r="F3" s="693"/>
      <c r="G3" s="691" t="s">
        <v>1040</v>
      </c>
    </row>
    <row r="4" spans="1:8" ht="18" customHeight="1" x14ac:dyDescent="0.25">
      <c r="A4" s="642"/>
      <c r="B4" s="643"/>
      <c r="C4" s="643"/>
      <c r="D4" s="644">
        <v>42735</v>
      </c>
      <c r="E4" s="645" t="s">
        <v>1041</v>
      </c>
      <c r="F4" s="646" t="s">
        <v>1042</v>
      </c>
      <c r="G4" s="644">
        <v>43100</v>
      </c>
    </row>
    <row r="5" spans="1:8" ht="18" customHeight="1" x14ac:dyDescent="0.2">
      <c r="A5" s="583" t="s">
        <v>279</v>
      </c>
      <c r="B5" s="584" t="s">
        <v>280</v>
      </c>
      <c r="C5" s="585" t="s">
        <v>393</v>
      </c>
      <c r="D5" s="586">
        <v>1125</v>
      </c>
      <c r="E5" s="587">
        <v>140103</v>
      </c>
      <c r="F5" s="587">
        <v>139959</v>
      </c>
      <c r="G5" s="586">
        <f>SUM(D5+E5-F5)</f>
        <v>1269</v>
      </c>
    </row>
    <row r="6" spans="1:8" ht="18" customHeight="1" x14ac:dyDescent="0.2">
      <c r="A6" s="583" t="s">
        <v>283</v>
      </c>
      <c r="B6" s="584" t="s">
        <v>280</v>
      </c>
      <c r="C6" s="585" t="s">
        <v>313</v>
      </c>
      <c r="D6" s="586">
        <v>55091</v>
      </c>
      <c r="E6" s="587">
        <v>8000</v>
      </c>
      <c r="F6" s="588">
        <v>7000</v>
      </c>
      <c r="G6" s="586">
        <f>SUM(D6+E6-F6)</f>
        <v>56091</v>
      </c>
    </row>
    <row r="7" spans="1:8" ht="18" customHeight="1" x14ac:dyDescent="0.2">
      <c r="A7" s="534"/>
      <c r="B7" s="589"/>
      <c r="C7" s="590" t="s">
        <v>297</v>
      </c>
      <c r="D7" s="591">
        <f>SUBTOTAL(9,D5:D6)</f>
        <v>56216</v>
      </c>
      <c r="E7" s="592">
        <f>SUBTOTAL(9,E5:E6)</f>
        <v>148103</v>
      </c>
      <c r="F7" s="592">
        <f>SUBTOTAL(9,F5:F6)</f>
        <v>146959</v>
      </c>
      <c r="G7" s="597">
        <f>SUM(D7+E7-F7)</f>
        <v>57360</v>
      </c>
      <c r="H7" s="3"/>
    </row>
    <row r="8" spans="1:8" ht="18" customHeight="1" x14ac:dyDescent="0.2">
      <c r="A8" s="583" t="s">
        <v>284</v>
      </c>
      <c r="B8" s="584" t="s">
        <v>285</v>
      </c>
      <c r="C8" s="593" t="s">
        <v>314</v>
      </c>
      <c r="D8" s="594">
        <v>-10000</v>
      </c>
      <c r="E8" s="587">
        <v>31500</v>
      </c>
      <c r="F8" s="587">
        <v>26800</v>
      </c>
      <c r="G8" s="586">
        <f>SUM(D8+E8-F8)</f>
        <v>-5300</v>
      </c>
    </row>
    <row r="9" spans="1:8" ht="18" customHeight="1" x14ac:dyDescent="0.2">
      <c r="A9" s="595" t="s">
        <v>281</v>
      </c>
      <c r="B9" s="584" t="s">
        <v>285</v>
      </c>
      <c r="C9" s="585" t="s">
        <v>282</v>
      </c>
      <c r="D9" s="586">
        <v>108600</v>
      </c>
      <c r="E9" s="587">
        <v>2143450</v>
      </c>
      <c r="F9" s="587">
        <v>2012359</v>
      </c>
      <c r="G9" s="586">
        <f>SUM(D9+E9-F9)</f>
        <v>239691</v>
      </c>
    </row>
    <row r="10" spans="1:8" ht="18" customHeight="1" x14ac:dyDescent="0.2">
      <c r="A10" s="534"/>
      <c r="B10" s="596"/>
      <c r="C10" s="596" t="s">
        <v>298</v>
      </c>
      <c r="D10" s="597">
        <f>SUM(D8:D9)</f>
        <v>98600</v>
      </c>
      <c r="E10" s="656">
        <f>SUM(E8:E9)</f>
        <v>2174950</v>
      </c>
      <c r="F10" s="658">
        <f>SUM(F8:F9)</f>
        <v>2039159</v>
      </c>
      <c r="G10" s="657">
        <f>SUM(G8:G9)</f>
        <v>234391</v>
      </c>
      <c r="H10" s="3"/>
    </row>
    <row r="11" spans="1:8" ht="18" customHeight="1" x14ac:dyDescent="0.2">
      <c r="A11" s="583" t="s">
        <v>286</v>
      </c>
      <c r="B11" s="584" t="s">
        <v>287</v>
      </c>
      <c r="C11" s="585" t="s">
        <v>299</v>
      </c>
      <c r="D11" s="586">
        <v>25270</v>
      </c>
      <c r="E11" s="587">
        <v>16500</v>
      </c>
      <c r="F11" s="587">
        <v>17400</v>
      </c>
      <c r="G11" s="586">
        <f t="shared" ref="G11:G23" si="0">SUM(D11+E11-F11)</f>
        <v>24370</v>
      </c>
    </row>
    <row r="12" spans="1:8" ht="18" customHeight="1" x14ac:dyDescent="0.2">
      <c r="A12" s="534"/>
      <c r="B12" s="596"/>
      <c r="C12" s="596" t="s">
        <v>300</v>
      </c>
      <c r="D12" s="597">
        <f>SUM(D11)</f>
        <v>25270</v>
      </c>
      <c r="E12" s="592">
        <f>SUM(E11)</f>
        <v>16500</v>
      </c>
      <c r="F12" s="592">
        <f>SUM(F11)</f>
        <v>17400</v>
      </c>
      <c r="G12" s="597">
        <f t="shared" si="0"/>
        <v>24370</v>
      </c>
      <c r="H12" s="3"/>
    </row>
    <row r="13" spans="1:8" ht="18" customHeight="1" x14ac:dyDescent="0.2">
      <c r="A13" s="583" t="s">
        <v>288</v>
      </c>
      <c r="B13" s="584" t="s">
        <v>289</v>
      </c>
      <c r="C13" s="585" t="s">
        <v>299</v>
      </c>
      <c r="D13" s="586">
        <v>415000</v>
      </c>
      <c r="E13" s="587">
        <v>16000</v>
      </c>
      <c r="F13" s="587">
        <v>71693.91</v>
      </c>
      <c r="G13" s="586">
        <f t="shared" si="0"/>
        <v>359306.08999999997</v>
      </c>
    </row>
    <row r="14" spans="1:8" ht="18" customHeight="1" x14ac:dyDescent="0.2">
      <c r="A14" s="534"/>
      <c r="B14" s="596"/>
      <c r="C14" s="596" t="s">
        <v>301</v>
      </c>
      <c r="D14" s="597">
        <f>SUM(D13:D13)</f>
        <v>415000</v>
      </c>
      <c r="E14" s="592">
        <f>SUM(E13:E13)</f>
        <v>16000</v>
      </c>
      <c r="F14" s="592">
        <f>SUM(F13:F13)</f>
        <v>71693.91</v>
      </c>
      <c r="G14" s="597">
        <f t="shared" si="0"/>
        <v>359306.08999999997</v>
      </c>
      <c r="H14" s="3"/>
    </row>
    <row r="15" spans="1:8" ht="18" customHeight="1" x14ac:dyDescent="0.2">
      <c r="A15" s="583" t="s">
        <v>290</v>
      </c>
      <c r="B15" s="584" t="s">
        <v>291</v>
      </c>
      <c r="C15" s="585" t="s">
        <v>315</v>
      </c>
      <c r="D15" s="586">
        <v>433744</v>
      </c>
      <c r="E15" s="587">
        <v>103900</v>
      </c>
      <c r="F15" s="587">
        <v>66907.649999999994</v>
      </c>
      <c r="G15" s="586">
        <f t="shared" si="0"/>
        <v>470736.35</v>
      </c>
    </row>
    <row r="16" spans="1:8" ht="18" customHeight="1" x14ac:dyDescent="0.2">
      <c r="A16" s="534"/>
      <c r="B16" s="596"/>
      <c r="C16" s="596" t="s">
        <v>302</v>
      </c>
      <c r="D16" s="597">
        <f>SUM(D15:D15)</f>
        <v>433744</v>
      </c>
      <c r="E16" s="592">
        <f>SUM(E15:E15)</f>
        <v>103900</v>
      </c>
      <c r="F16" s="592">
        <f>SUM(F15:F15)</f>
        <v>66907.649999999994</v>
      </c>
      <c r="G16" s="597">
        <f t="shared" si="0"/>
        <v>470736.35</v>
      </c>
      <c r="H16" s="3"/>
    </row>
    <row r="17" spans="1:8" ht="18" customHeight="1" x14ac:dyDescent="0.2">
      <c r="A17" s="583" t="s">
        <v>292</v>
      </c>
      <c r="B17" s="584" t="s">
        <v>293</v>
      </c>
      <c r="C17" s="585" t="s">
        <v>1036</v>
      </c>
      <c r="D17" s="586">
        <v>1977632.91</v>
      </c>
      <c r="E17" s="587">
        <v>736300</v>
      </c>
      <c r="F17" s="587">
        <v>603050.34</v>
      </c>
      <c r="G17" s="586">
        <f>SUM(D17+E17-F17)</f>
        <v>2110882.5700000003</v>
      </c>
    </row>
    <row r="18" spans="1:8" ht="18" customHeight="1" x14ac:dyDescent="0.2">
      <c r="A18" s="583" t="s">
        <v>294</v>
      </c>
      <c r="B18" s="584" t="s">
        <v>293</v>
      </c>
      <c r="C18" s="585" t="s">
        <v>1037</v>
      </c>
      <c r="D18" s="586">
        <v>476742.05</v>
      </c>
      <c r="E18" s="587">
        <v>50500</v>
      </c>
      <c r="F18" s="587">
        <v>81474</v>
      </c>
      <c r="G18" s="586">
        <f t="shared" si="0"/>
        <v>445768.05000000005</v>
      </c>
    </row>
    <row r="19" spans="1:8" ht="18" customHeight="1" x14ac:dyDescent="0.2">
      <c r="A19" s="595" t="s">
        <v>295</v>
      </c>
      <c r="B19" s="584" t="s">
        <v>293</v>
      </c>
      <c r="C19" s="585" t="s">
        <v>303</v>
      </c>
      <c r="D19" s="586">
        <v>47000</v>
      </c>
      <c r="E19" s="587">
        <v>183400</v>
      </c>
      <c r="F19" s="587">
        <v>118400</v>
      </c>
      <c r="G19" s="586">
        <f t="shared" si="0"/>
        <v>112000</v>
      </c>
    </row>
    <row r="20" spans="1:8" ht="18" customHeight="1" x14ac:dyDescent="0.2">
      <c r="A20" s="595" t="s">
        <v>1028</v>
      </c>
      <c r="B20" s="584" t="s">
        <v>293</v>
      </c>
      <c r="C20" s="585" t="s">
        <v>1038</v>
      </c>
      <c r="D20" s="586">
        <v>0</v>
      </c>
      <c r="E20" s="587">
        <v>4000</v>
      </c>
      <c r="F20" s="587">
        <v>4000</v>
      </c>
      <c r="G20" s="586">
        <f t="shared" si="0"/>
        <v>0</v>
      </c>
    </row>
    <row r="21" spans="1:8" ht="18" customHeight="1" x14ac:dyDescent="0.2">
      <c r="A21" s="595" t="s">
        <v>1029</v>
      </c>
      <c r="B21" s="584" t="s">
        <v>293</v>
      </c>
      <c r="C21" s="585" t="s">
        <v>1030</v>
      </c>
      <c r="D21" s="586">
        <v>0</v>
      </c>
      <c r="E21" s="587">
        <v>97500</v>
      </c>
      <c r="F21" s="587">
        <v>96147.59</v>
      </c>
      <c r="G21" s="586">
        <f t="shared" si="0"/>
        <v>1352.4100000000035</v>
      </c>
    </row>
    <row r="22" spans="1:8" ht="18" customHeight="1" x14ac:dyDescent="0.2">
      <c r="A22" s="595" t="s">
        <v>1031</v>
      </c>
      <c r="B22" s="584" t="s">
        <v>1032</v>
      </c>
      <c r="C22" s="585" t="s">
        <v>1033</v>
      </c>
      <c r="D22" s="586">
        <v>0</v>
      </c>
      <c r="E22" s="587">
        <v>7640100</v>
      </c>
      <c r="F22" s="587">
        <v>6860596.9500000002</v>
      </c>
      <c r="G22" s="586">
        <f t="shared" si="0"/>
        <v>779503.04999999981</v>
      </c>
    </row>
    <row r="23" spans="1:8" ht="18" customHeight="1" thickBot="1" x14ac:dyDescent="0.25">
      <c r="A23" s="534"/>
      <c r="B23" s="596"/>
      <c r="C23" s="596" t="s">
        <v>304</v>
      </c>
      <c r="D23" s="597">
        <f>SUM(D17:D22)</f>
        <v>2501374.96</v>
      </c>
      <c r="E23" s="592">
        <f>SUM(E17:E22)</f>
        <v>8711800</v>
      </c>
      <c r="F23" s="592">
        <f>SUM(F17:F22)</f>
        <v>7763668.8799999999</v>
      </c>
      <c r="G23" s="597">
        <f t="shared" si="0"/>
        <v>3449506.080000001</v>
      </c>
      <c r="H23" s="3"/>
    </row>
    <row r="24" spans="1:8" ht="18" customHeight="1" thickBot="1" x14ac:dyDescent="0.3">
      <c r="A24" s="647"/>
      <c r="B24" s="648"/>
      <c r="C24" s="649" t="s">
        <v>296</v>
      </c>
      <c r="D24" s="650">
        <f>D7+D10+D12+D14+D16+D23</f>
        <v>3530204.96</v>
      </c>
      <c r="E24" s="651">
        <f>E7+E10+E12+E14+E16+E23</f>
        <v>11171253</v>
      </c>
      <c r="F24" s="651">
        <f>F7+F10+F12+F14+F16+F23</f>
        <v>10105788.439999999</v>
      </c>
      <c r="G24" s="650">
        <f>G7+G10+G12+G14+G16+G23</f>
        <v>4595669.5200000014</v>
      </c>
      <c r="H24" s="3"/>
    </row>
    <row r="25" spans="1:8" x14ac:dyDescent="0.2">
      <c r="E25" s="598"/>
      <c r="F25" s="598"/>
      <c r="G25" s="598"/>
    </row>
    <row r="26" spans="1:8" ht="15.75" x14ac:dyDescent="0.25">
      <c r="A26" s="599" t="s">
        <v>1034</v>
      </c>
      <c r="B26" s="599"/>
      <c r="C26" s="599"/>
      <c r="D26" s="599"/>
      <c r="E26" s="599"/>
    </row>
    <row r="27" spans="1:8" ht="15.75" x14ac:dyDescent="0.25">
      <c r="A27" s="599" t="s">
        <v>1035</v>
      </c>
      <c r="B27" s="599"/>
      <c r="C27" s="599"/>
      <c r="D27" s="599"/>
      <c r="E27" s="599"/>
    </row>
    <row r="28" spans="1:8" ht="14.25" x14ac:dyDescent="0.2">
      <c r="A28" s="600"/>
      <c r="B28" s="600"/>
      <c r="C28" s="600"/>
      <c r="D28" s="600"/>
      <c r="E28" s="600"/>
    </row>
    <row r="29" spans="1:8" ht="30" customHeight="1" x14ac:dyDescent="0.3">
      <c r="C29" s="601"/>
      <c r="D29" s="601"/>
      <c r="E29" s="601"/>
      <c r="F29" s="601"/>
    </row>
  </sheetData>
  <autoFilter ref="A3:G23"/>
  <mergeCells count="1">
    <mergeCell ref="A1:G2"/>
  </mergeCells>
  <pageMargins left="0.74803149606299213" right="0.74803149606299213" top="0.98425196850393704" bottom="0.98425196850393704" header="0.51181102362204722" footer="0.51181102362204722"/>
  <pageSetup paperSize="9" scale="65" firstPageNumber="0" fitToWidth="0" orientation="portrait" r:id="rId1"/>
  <headerFooter alignWithMargins="0">
    <oddHeader>&amp;CSeznam pohledávek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opLeftCell="A7" workbookViewId="0">
      <selection activeCell="F32" sqref="F32"/>
    </sheetView>
  </sheetViews>
  <sheetFormatPr defaultRowHeight="15" x14ac:dyDescent="0.25"/>
  <cols>
    <col min="1" max="1" width="35" style="602" bestFit="1" customWidth="1"/>
    <col min="2" max="4" width="15.875" style="602" customWidth="1"/>
    <col min="5" max="16384" width="9" style="602"/>
  </cols>
  <sheetData>
    <row r="1" spans="1:4" ht="30" customHeight="1" x14ac:dyDescent="0.25">
      <c r="A1" s="784" t="s">
        <v>1067</v>
      </c>
      <c r="B1" s="785"/>
      <c r="C1" s="785"/>
      <c r="D1" s="786"/>
    </row>
    <row r="2" spans="1:4" ht="18" customHeight="1" x14ac:dyDescent="0.25">
      <c r="A2" s="603" t="s">
        <v>238</v>
      </c>
      <c r="B2" s="603" t="s">
        <v>239</v>
      </c>
      <c r="C2" s="603" t="s">
        <v>240</v>
      </c>
      <c r="D2" s="603" t="s">
        <v>241</v>
      </c>
    </row>
    <row r="3" spans="1:4" ht="18" customHeight="1" x14ac:dyDescent="0.25">
      <c r="A3" s="604" t="s">
        <v>242</v>
      </c>
      <c r="B3" s="605">
        <f>[1]Plnění!E166</f>
        <v>8583997.4000000004</v>
      </c>
      <c r="C3" s="606">
        <f>[1]Plnění!E16</f>
        <v>2876917.07</v>
      </c>
      <c r="D3" s="606">
        <f t="shared" ref="D3:D15" si="0">B3-C3</f>
        <v>5707080.3300000001</v>
      </c>
    </row>
    <row r="4" spans="1:4" ht="18" customHeight="1" x14ac:dyDescent="0.25">
      <c r="A4" s="604" t="s">
        <v>243</v>
      </c>
      <c r="B4" s="605">
        <f>[1]Plnění!E167</f>
        <v>2698346.2</v>
      </c>
      <c r="C4" s="606">
        <f>[1]Plnění!E31</f>
        <v>721910.69</v>
      </c>
      <c r="D4" s="606">
        <f t="shared" si="0"/>
        <v>1976435.5100000002</v>
      </c>
    </row>
    <row r="5" spans="1:4" ht="18" customHeight="1" x14ac:dyDescent="0.25">
      <c r="A5" s="604" t="s">
        <v>244</v>
      </c>
      <c r="B5" s="605">
        <f>[1]Plnění!E168</f>
        <v>658042.19999999995</v>
      </c>
      <c r="C5" s="606">
        <f>[1]Plnění!E48</f>
        <v>333534.96000000002</v>
      </c>
      <c r="D5" s="606">
        <f t="shared" si="0"/>
        <v>324507.23999999993</v>
      </c>
    </row>
    <row r="6" spans="1:4" ht="18" customHeight="1" x14ac:dyDescent="0.25">
      <c r="A6" s="604" t="s">
        <v>245</v>
      </c>
      <c r="B6" s="605">
        <v>0</v>
      </c>
      <c r="C6" s="606">
        <f>[1]Plnění!E70</f>
        <v>1687238.6</v>
      </c>
      <c r="D6" s="606">
        <f t="shared" si="0"/>
        <v>-1687238.6</v>
      </c>
    </row>
    <row r="7" spans="1:4" ht="18" customHeight="1" x14ac:dyDescent="0.25">
      <c r="A7" s="604" t="s">
        <v>246</v>
      </c>
      <c r="B7" s="605">
        <v>0</v>
      </c>
      <c r="C7" s="606">
        <f>[1]Plnění!E80</f>
        <v>454578.04000000004</v>
      </c>
      <c r="D7" s="606">
        <f t="shared" si="0"/>
        <v>-454578.04000000004</v>
      </c>
    </row>
    <row r="8" spans="1:4" ht="18" customHeight="1" x14ac:dyDescent="0.25">
      <c r="A8" s="604" t="s">
        <v>247</v>
      </c>
      <c r="B8" s="605">
        <v>0</v>
      </c>
      <c r="C8" s="606">
        <f>[1]Plnění!E89</f>
        <v>709349.84000000008</v>
      </c>
      <c r="D8" s="606">
        <f t="shared" si="0"/>
        <v>-709349.84000000008</v>
      </c>
    </row>
    <row r="9" spans="1:4" ht="18" customHeight="1" x14ac:dyDescent="0.25">
      <c r="A9" s="604" t="s">
        <v>248</v>
      </c>
      <c r="B9" s="605">
        <f>[1]Plnění!E176</f>
        <v>5480321.8000000007</v>
      </c>
      <c r="C9" s="606">
        <f>[1]Plnění!E107</f>
        <v>4249644.0099999988</v>
      </c>
      <c r="D9" s="606">
        <f t="shared" si="0"/>
        <v>1230677.7900000019</v>
      </c>
    </row>
    <row r="10" spans="1:4" ht="18" customHeight="1" x14ac:dyDescent="0.25">
      <c r="A10" s="604" t="s">
        <v>249</v>
      </c>
      <c r="B10" s="605">
        <f>[1]Plnění!E177</f>
        <v>348862.59</v>
      </c>
      <c r="C10" s="606">
        <f>[1]Plnění!E121</f>
        <v>247500.53999999998</v>
      </c>
      <c r="D10" s="606">
        <f t="shared" si="0"/>
        <v>101362.05000000005</v>
      </c>
    </row>
    <row r="11" spans="1:4" ht="18" customHeight="1" x14ac:dyDescent="0.25">
      <c r="A11" s="604" t="s">
        <v>250</v>
      </c>
      <c r="B11" s="605">
        <f>[1]Plnění!E178</f>
        <v>611146.47</v>
      </c>
      <c r="C11" s="606">
        <f>[1]Plnění!E134</f>
        <v>419290.57</v>
      </c>
      <c r="D11" s="606">
        <f t="shared" si="0"/>
        <v>191855.89999999997</v>
      </c>
    </row>
    <row r="12" spans="1:4" ht="18" customHeight="1" x14ac:dyDescent="0.25">
      <c r="A12" s="604" t="s">
        <v>251</v>
      </c>
      <c r="B12" s="605">
        <f>[1]Plnění!E179</f>
        <v>638961.06999999995</v>
      </c>
      <c r="C12" s="606">
        <f>[1]Plnění!E147</f>
        <v>559524.85000000009</v>
      </c>
      <c r="D12" s="606">
        <f t="shared" si="0"/>
        <v>79436.219999999856</v>
      </c>
    </row>
    <row r="13" spans="1:4" ht="18" customHeight="1" x14ac:dyDescent="0.25">
      <c r="A13" s="604" t="s">
        <v>218</v>
      </c>
      <c r="B13" s="605">
        <f>[1]Plnění!E170</f>
        <v>1478438.46</v>
      </c>
      <c r="C13" s="606">
        <f>[1]Plnění!E160</f>
        <v>995145.8</v>
      </c>
      <c r="D13" s="606">
        <f t="shared" si="0"/>
        <v>483292.65999999992</v>
      </c>
    </row>
    <row r="14" spans="1:4" ht="18" customHeight="1" x14ac:dyDescent="0.25">
      <c r="A14" s="604" t="s">
        <v>30</v>
      </c>
      <c r="B14" s="605">
        <f>[1]Plnění!E169</f>
        <v>1352226.45</v>
      </c>
      <c r="C14" s="606">
        <v>0</v>
      </c>
      <c r="D14" s="606">
        <f t="shared" si="0"/>
        <v>1352226.45</v>
      </c>
    </row>
    <row r="15" spans="1:4" ht="18" customHeight="1" x14ac:dyDescent="0.25">
      <c r="A15" s="604" t="s">
        <v>252</v>
      </c>
      <c r="B15" s="605">
        <f>[1]Plnění!E171+[1]Plnění!E172+[1]Plnění!E173+[1]Plnění!E186</f>
        <v>246537.22000000003</v>
      </c>
      <c r="C15" s="606">
        <f>[1]Plnění!E163</f>
        <v>113120.9</v>
      </c>
      <c r="D15" s="606">
        <f t="shared" si="0"/>
        <v>133416.32000000004</v>
      </c>
    </row>
    <row r="16" spans="1:4" ht="18" customHeight="1" x14ac:dyDescent="0.25">
      <c r="A16" s="607" t="s">
        <v>154</v>
      </c>
      <c r="B16" s="608">
        <f>SUM(B3:B15)</f>
        <v>22096879.859999999</v>
      </c>
      <c r="C16" s="609">
        <f>SUM(C3:C15)</f>
        <v>13367755.869999999</v>
      </c>
      <c r="D16" s="610">
        <f>B16-C16</f>
        <v>8729123.9900000002</v>
      </c>
    </row>
    <row r="17" spans="1:4" x14ac:dyDescent="0.25">
      <c r="A17" s="616"/>
      <c r="B17" s="616"/>
      <c r="C17" s="616"/>
      <c r="D17" s="616"/>
    </row>
    <row r="18" spans="1:4" x14ac:dyDescent="0.25">
      <c r="A18" s="616"/>
      <c r="B18" s="616"/>
      <c r="C18" s="616"/>
      <c r="D18" s="616"/>
    </row>
    <row r="19" spans="1:4" ht="29.25" customHeight="1" x14ac:dyDescent="0.25">
      <c r="A19" s="784" t="s">
        <v>1126</v>
      </c>
      <c r="B19" s="785"/>
      <c r="C19" s="785"/>
      <c r="D19" s="786"/>
    </row>
    <row r="20" spans="1:4" x14ac:dyDescent="0.25">
      <c r="A20" s="787" t="s">
        <v>238</v>
      </c>
      <c r="B20" s="788"/>
      <c r="C20" s="789" t="s">
        <v>1068</v>
      </c>
      <c r="D20" s="790"/>
    </row>
    <row r="21" spans="1:4" ht="15.75" thickBot="1" x14ac:dyDescent="0.3">
      <c r="A21" s="791" t="s">
        <v>1069</v>
      </c>
      <c r="B21" s="792"/>
      <c r="C21" s="793">
        <v>9938445.8499999996</v>
      </c>
      <c r="D21" s="794"/>
    </row>
    <row r="22" spans="1:4" x14ac:dyDescent="0.25">
      <c r="A22" s="780" t="s">
        <v>1070</v>
      </c>
      <c r="B22" s="781"/>
      <c r="C22" s="782">
        <v>-246000</v>
      </c>
      <c r="D22" s="783"/>
    </row>
    <row r="23" spans="1:4" x14ac:dyDescent="0.25">
      <c r="A23" s="768" t="s">
        <v>1071</v>
      </c>
      <c r="B23" s="769"/>
      <c r="C23" s="770">
        <v>6057533</v>
      </c>
      <c r="D23" s="771"/>
    </row>
    <row r="24" spans="1:4" x14ac:dyDescent="0.25">
      <c r="A24" s="768" t="s">
        <v>1072</v>
      </c>
      <c r="B24" s="769"/>
      <c r="C24" s="770">
        <v>-1790496</v>
      </c>
      <c r="D24" s="771"/>
    </row>
    <row r="25" spans="1:4" x14ac:dyDescent="0.25">
      <c r="A25" s="768" t="s">
        <v>1073</v>
      </c>
      <c r="B25" s="769"/>
      <c r="C25" s="770">
        <v>-2500000</v>
      </c>
      <c r="D25" s="771"/>
    </row>
    <row r="26" spans="1:4" x14ac:dyDescent="0.25">
      <c r="A26" s="611" t="s">
        <v>1074</v>
      </c>
      <c r="B26" s="612"/>
      <c r="C26" s="770">
        <v>-39144</v>
      </c>
      <c r="D26" s="771"/>
    </row>
    <row r="27" spans="1:4" x14ac:dyDescent="0.25">
      <c r="A27" s="611" t="s">
        <v>1075</v>
      </c>
      <c r="B27" s="612"/>
      <c r="C27" s="770">
        <v>-149435</v>
      </c>
      <c r="D27" s="771"/>
    </row>
    <row r="28" spans="1:4" x14ac:dyDescent="0.25">
      <c r="A28" s="611" t="s">
        <v>1076</v>
      </c>
      <c r="B28" s="612"/>
      <c r="C28" s="770">
        <v>-15000</v>
      </c>
      <c r="D28" s="771"/>
    </row>
    <row r="29" spans="1:4" x14ac:dyDescent="0.25">
      <c r="A29" s="768" t="s">
        <v>1077</v>
      </c>
      <c r="B29" s="769"/>
      <c r="C29" s="770">
        <v>-24200</v>
      </c>
      <c r="D29" s="771"/>
    </row>
    <row r="30" spans="1:4" x14ac:dyDescent="0.25">
      <c r="A30" s="768" t="s">
        <v>1078</v>
      </c>
      <c r="B30" s="769"/>
      <c r="C30" s="770">
        <f>-1269978-266695.38</f>
        <v>-1536673.38</v>
      </c>
      <c r="D30" s="771"/>
    </row>
    <row r="31" spans="1:4" x14ac:dyDescent="0.25">
      <c r="A31" s="768" t="s">
        <v>1079</v>
      </c>
      <c r="B31" s="769"/>
      <c r="C31" s="770">
        <f>-23700-4977</f>
        <v>-28677</v>
      </c>
      <c r="D31" s="771"/>
    </row>
    <row r="32" spans="1:4" x14ac:dyDescent="0.25">
      <c r="A32" s="768" t="s">
        <v>1079</v>
      </c>
      <c r="B32" s="769"/>
      <c r="C32" s="770">
        <f>-69659-14628.39</f>
        <v>-84287.39</v>
      </c>
      <c r="D32" s="771"/>
    </row>
    <row r="33" spans="1:4" x14ac:dyDescent="0.25">
      <c r="A33" s="768" t="s">
        <v>1080</v>
      </c>
      <c r="B33" s="769"/>
      <c r="C33" s="770">
        <f>250.02+41.67+41.67+41.67+41.67+41.67+41.67</f>
        <v>500.04000000000008</v>
      </c>
      <c r="D33" s="771"/>
    </row>
    <row r="34" spans="1:4" ht="15.75" thickBot="1" x14ac:dyDescent="0.3">
      <c r="A34" s="772" t="s">
        <v>1081</v>
      </c>
      <c r="B34" s="773"/>
      <c r="C34" s="774">
        <f>-40.6-7.4-7.4-5.4-43.8</f>
        <v>-104.6</v>
      </c>
      <c r="D34" s="775"/>
    </row>
    <row r="35" spans="1:4" x14ac:dyDescent="0.25">
      <c r="A35" s="776" t="s">
        <v>1082</v>
      </c>
      <c r="B35" s="777"/>
      <c r="C35" s="778">
        <f>SUM(C21:D34)</f>
        <v>9582461.5199999977</v>
      </c>
      <c r="D35" s="779"/>
    </row>
    <row r="36" spans="1:4" x14ac:dyDescent="0.25">
      <c r="A36" s="613"/>
      <c r="B36" s="614"/>
      <c r="C36" s="614"/>
      <c r="D36" s="614"/>
    </row>
    <row r="37" spans="1:4" x14ac:dyDescent="0.25">
      <c r="A37" s="615" t="s">
        <v>1083</v>
      </c>
      <c r="B37" s="614"/>
      <c r="C37" s="614"/>
      <c r="D37" s="614"/>
    </row>
    <row r="38" spans="1:4" x14ac:dyDescent="0.25">
      <c r="A38" s="615"/>
      <c r="B38" s="614"/>
      <c r="C38" s="614"/>
      <c r="D38" s="614"/>
    </row>
    <row r="39" spans="1:4" x14ac:dyDescent="0.25">
      <c r="A39" s="613"/>
      <c r="B39" s="614"/>
      <c r="C39" s="614"/>
      <c r="D39" s="614"/>
    </row>
    <row r="40" spans="1:4" ht="21" customHeight="1" x14ac:dyDescent="0.25"/>
    <row r="41" spans="1:4" ht="19.5" customHeight="1" x14ac:dyDescent="0.25"/>
  </sheetData>
  <mergeCells count="31">
    <mergeCell ref="A1:D1"/>
    <mergeCell ref="A19:D19"/>
    <mergeCell ref="A20:B20"/>
    <mergeCell ref="C20:D20"/>
    <mergeCell ref="A21:B21"/>
    <mergeCell ref="C21:D21"/>
    <mergeCell ref="A29:B29"/>
    <mergeCell ref="C29:D29"/>
    <mergeCell ref="A22:B22"/>
    <mergeCell ref="C22:D22"/>
    <mergeCell ref="A23:B23"/>
    <mergeCell ref="C23:D23"/>
    <mergeCell ref="A24:B24"/>
    <mergeCell ref="C24:D24"/>
    <mergeCell ref="A25:B25"/>
    <mergeCell ref="C25:D25"/>
    <mergeCell ref="C26:D26"/>
    <mergeCell ref="C27:D27"/>
    <mergeCell ref="C28:D28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</mergeCells>
  <pageMargins left="0.7" right="0.7" top="0.78740157499999996" bottom="0.78740157499999996" header="0.3" footer="0.3"/>
  <pageSetup paperSize="9" scale="9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A7" workbookViewId="0">
      <selection sqref="A1:F2"/>
    </sheetView>
  </sheetViews>
  <sheetFormatPr defaultRowHeight="12.75" x14ac:dyDescent="0.2"/>
  <cols>
    <col min="1" max="1" width="6.25" style="6" customWidth="1"/>
    <col min="2" max="2" width="5.875" style="6" customWidth="1"/>
    <col min="3" max="3" width="36.75" style="6" customWidth="1"/>
    <col min="4" max="5" width="16.875" style="6" customWidth="1"/>
    <col min="6" max="6" width="12.375" style="6" customWidth="1"/>
    <col min="7" max="16384" width="9" style="6"/>
  </cols>
  <sheetData>
    <row r="1" spans="1:7" ht="15.75" customHeight="1" x14ac:dyDescent="0.2">
      <c r="A1" s="801" t="s">
        <v>1084</v>
      </c>
      <c r="B1" s="802"/>
      <c r="C1" s="802"/>
      <c r="D1" s="802"/>
      <c r="E1" s="802"/>
      <c r="F1" s="803"/>
    </row>
    <row r="2" spans="1:7" ht="15.75" customHeight="1" x14ac:dyDescent="0.2">
      <c r="A2" s="804"/>
      <c r="B2" s="805"/>
      <c r="C2" s="805"/>
      <c r="D2" s="805"/>
      <c r="E2" s="805"/>
      <c r="F2" s="806"/>
    </row>
    <row r="3" spans="1:7" ht="18" customHeight="1" thickBot="1" x14ac:dyDescent="0.25">
      <c r="A3" s="807" t="s">
        <v>239</v>
      </c>
      <c r="B3" s="808"/>
      <c r="C3" s="809"/>
      <c r="D3" s="513" t="s">
        <v>317</v>
      </c>
      <c r="E3" s="513" t="s">
        <v>318</v>
      </c>
      <c r="F3" s="514" t="s">
        <v>96</v>
      </c>
      <c r="G3" s="7"/>
    </row>
    <row r="4" spans="1:7" ht="18" customHeight="1" thickTop="1" x14ac:dyDescent="0.2">
      <c r="A4" s="810" t="s">
        <v>319</v>
      </c>
      <c r="B4" s="811"/>
      <c r="C4" s="812"/>
      <c r="D4" s="515">
        <f>[1]Plnění!D174</f>
        <v>14435000</v>
      </c>
      <c r="E4" s="515">
        <f>[1]Plnění!E174</f>
        <v>14964271.630000001</v>
      </c>
      <c r="F4" s="516">
        <f>E4/D4</f>
        <v>1.0366658559057846</v>
      </c>
      <c r="G4" s="7"/>
    </row>
    <row r="5" spans="1:7" ht="18" customHeight="1" x14ac:dyDescent="0.2">
      <c r="A5" s="813" t="s">
        <v>320</v>
      </c>
      <c r="B5" s="814"/>
      <c r="C5" s="815"/>
      <c r="D5" s="515">
        <f>[1]Plnění!D180</f>
        <v>7465000</v>
      </c>
      <c r="E5" s="515">
        <f>[1]Plnění!E180</f>
        <v>7079291.9300000006</v>
      </c>
      <c r="F5" s="45">
        <f t="shared" ref="F5:F7" si="0">E5/D5</f>
        <v>0.94833113596785001</v>
      </c>
      <c r="G5" s="7"/>
    </row>
    <row r="6" spans="1:7" ht="18" customHeight="1" thickBot="1" x14ac:dyDescent="0.25">
      <c r="A6" s="816" t="s">
        <v>252</v>
      </c>
      <c r="B6" s="817"/>
      <c r="C6" s="818"/>
      <c r="D6" s="517">
        <f>[1]Plnění!D186</f>
        <v>75000</v>
      </c>
      <c r="E6" s="517">
        <f>[1]Plnění!E186</f>
        <v>53316.3</v>
      </c>
      <c r="F6" s="518">
        <f t="shared" si="0"/>
        <v>0.71088400000000007</v>
      </c>
      <c r="G6" s="7"/>
    </row>
    <row r="7" spans="1:7" ht="18" customHeight="1" thickBot="1" x14ac:dyDescent="0.25">
      <c r="A7" s="819" t="s">
        <v>154</v>
      </c>
      <c r="B7" s="820"/>
      <c r="C7" s="821"/>
      <c r="D7" s="519">
        <f>SUM(D4:D6)</f>
        <v>21975000</v>
      </c>
      <c r="E7" s="519">
        <f t="shared" ref="E7" si="1">SUM(E4:E6)</f>
        <v>22096879.860000003</v>
      </c>
      <c r="F7" s="520">
        <f t="shared" si="0"/>
        <v>1.005546296245734</v>
      </c>
    </row>
    <row r="8" spans="1:7" ht="18" customHeight="1" thickBot="1" x14ac:dyDescent="0.25">
      <c r="A8" s="795" t="s">
        <v>240</v>
      </c>
      <c r="B8" s="796"/>
      <c r="C8" s="797"/>
      <c r="D8" s="521" t="s">
        <v>317</v>
      </c>
      <c r="E8" s="521" t="s">
        <v>318</v>
      </c>
      <c r="F8" s="522" t="s">
        <v>96</v>
      </c>
      <c r="G8" s="8"/>
    </row>
    <row r="9" spans="1:7" s="9" customFormat="1" ht="18" customHeight="1" thickTop="1" x14ac:dyDescent="0.2">
      <c r="A9" s="523">
        <v>501</v>
      </c>
      <c r="B9" s="524">
        <v>102</v>
      </c>
      <c r="C9" s="525" t="s">
        <v>321</v>
      </c>
      <c r="D9" s="515">
        <f>[1]Plnění!D5+[1]Plnění!D18+[1]Plnění!D33+[1]Plnění!D50+[1]Plnění!D51+[1]Plnění!D52+[1]Plnění!D72+[1]Plnění!D82+[1]Plnění!D91+[1]Plnění!D109+[1]Plnění!D123+[1]Plnění!D136+[1]Plnění!D149</f>
        <v>237000</v>
      </c>
      <c r="E9" s="515">
        <f>[1]Plnění!E5+[1]Plnění!E18+[1]Plnění!E33+[1]Plnění!E50+[1]Plnění!E51+[1]Plnění!E52+[1]Plnění!E72+[1]Plnění!E82+[1]Plnění!E91+[1]Plnění!E109+[1]Plnění!E123+[1]Plnění!E136+[1]Plnění!E149</f>
        <v>172308.81</v>
      </c>
      <c r="F9" s="516">
        <f>E9/D9</f>
        <v>0.72704139240506327</v>
      </c>
      <c r="G9" s="8"/>
    </row>
    <row r="10" spans="1:7" s="9" customFormat="1" ht="18" customHeight="1" x14ac:dyDescent="0.2">
      <c r="A10" s="44">
        <v>501</v>
      </c>
      <c r="B10" s="35">
        <v>121</v>
      </c>
      <c r="C10" s="34" t="s">
        <v>322</v>
      </c>
      <c r="D10" s="526">
        <f>[1]Plnění!D36+[1]Plnění!D92+[1]Plnění!D110+[1]Plnění!D124+[1]Plnění!D137</f>
        <v>5268000</v>
      </c>
      <c r="E10" s="526">
        <f>[1]Plnění!E36+[1]Plnění!E92+[1]Plnění!E110+[1]Plnění!E124+[1]Plnění!E137+[1]Plnění!E27</f>
        <v>3358245.47</v>
      </c>
      <c r="F10" s="45">
        <f t="shared" ref="F10:F32" si="2">E10/D10</f>
        <v>0.63748015755504939</v>
      </c>
      <c r="G10" s="8"/>
    </row>
    <row r="11" spans="1:7" s="9" customFormat="1" ht="18" customHeight="1" x14ac:dyDescent="0.2">
      <c r="A11" s="44">
        <v>502</v>
      </c>
      <c r="B11" s="35">
        <v>121</v>
      </c>
      <c r="C11" s="34" t="s">
        <v>323</v>
      </c>
      <c r="D11" s="526">
        <f>[1]Plnění!D6+[1]Plnění!D19+[1]Plnění!D34+[1]Plnění!D93+[1]Plnění!D111+[1]Plnění!D125+[1]Plnění!D138+[1]Plnění!D150</f>
        <v>426000</v>
      </c>
      <c r="E11" s="526">
        <f>[1]Plnění!E6+[1]Plnění!E19+[1]Plnění!E34+[1]Plnění!E93+[1]Plnění!E111+[1]Plnění!E125+[1]Plnění!E138+[1]Plnění!E150+[1]Plnění!E26</f>
        <v>202832.49000000002</v>
      </c>
      <c r="F11" s="45">
        <f t="shared" si="2"/>
        <v>0.47613260563380289</v>
      </c>
      <c r="G11" s="8"/>
    </row>
    <row r="12" spans="1:7" s="9" customFormat="1" ht="18" customHeight="1" x14ac:dyDescent="0.2">
      <c r="A12" s="44">
        <v>502</v>
      </c>
      <c r="B12" s="35">
        <v>122</v>
      </c>
      <c r="C12" s="34" t="s">
        <v>324</v>
      </c>
      <c r="D12" s="526">
        <f>[1]Plnění!D7+[1]Plnění!D20+[1]Plnění!D35+[1]Plnění!D94+[1]Plnění!D112+[1]Plnění!D126+[1]Plnění!D139+[1]Plnění!D151</f>
        <v>172000</v>
      </c>
      <c r="E12" s="526">
        <f>[1]Plnění!E7+[1]Plnění!E20+[1]Plnění!E35+[1]Plnění!E94+[1]Plnění!E112+[1]Plnění!E126+[1]Plnění!E139+[1]Plnění!E151</f>
        <v>61004.360000000008</v>
      </c>
      <c r="F12" s="45">
        <f t="shared" si="2"/>
        <v>0.35467651162790703</v>
      </c>
      <c r="G12" s="8"/>
    </row>
    <row r="13" spans="1:7" s="9" customFormat="1" ht="18" customHeight="1" x14ac:dyDescent="0.2">
      <c r="A13" s="44">
        <v>511</v>
      </c>
      <c r="B13" s="35">
        <v>100</v>
      </c>
      <c r="C13" s="34" t="s">
        <v>35</v>
      </c>
      <c r="D13" s="526">
        <f>[1]Plnění!D8+[1]Plnění!D21+[1]Plnění!D37+[1]Plnění!D53+[1]Plnění!D95+[1]Plnění!D113+[1]Plnění!D127+[1]Plnění!D140+[1]Plnění!D152</f>
        <v>3935000</v>
      </c>
      <c r="E13" s="526">
        <f>[1]Plnění!E8+[1]Plnění!E21+[1]Plnění!E37+[1]Plnění!E53+[1]Plnění!E95+[1]Plnění!E113+[1]Plnění!E127+[1]Plnění!E140+[1]Plnění!E152+[1]Plnění!E28</f>
        <v>3751921.6700000004</v>
      </c>
      <c r="F13" s="45">
        <f t="shared" si="2"/>
        <v>0.95347437611181718</v>
      </c>
      <c r="G13" s="7"/>
    </row>
    <row r="14" spans="1:7" s="9" customFormat="1" ht="18" customHeight="1" x14ac:dyDescent="0.2">
      <c r="A14" s="44">
        <v>511</v>
      </c>
      <c r="B14" s="35">
        <v>101</v>
      </c>
      <c r="C14" s="34" t="s">
        <v>325</v>
      </c>
      <c r="D14" s="526">
        <f>[1]Plnění!D96</f>
        <v>65000</v>
      </c>
      <c r="E14" s="526">
        <f>[1]Plnění!E96</f>
        <v>36732.519999999997</v>
      </c>
      <c r="F14" s="45">
        <f t="shared" si="2"/>
        <v>0.56511569230769221</v>
      </c>
      <c r="G14" s="7"/>
    </row>
    <row r="15" spans="1:7" s="9" customFormat="1" ht="18" customHeight="1" x14ac:dyDescent="0.2">
      <c r="A15" s="44">
        <v>512</v>
      </c>
      <c r="B15" s="35">
        <v>100</v>
      </c>
      <c r="C15" s="34" t="s">
        <v>326</v>
      </c>
      <c r="D15" s="527">
        <f>[1]Plnění!D54+[1]Plnění!D73+[1]Plnění!D83</f>
        <v>5000</v>
      </c>
      <c r="E15" s="527">
        <f>[1]Plnění!E54+[1]Plnění!E73+[1]Plnění!E83</f>
        <v>768</v>
      </c>
      <c r="F15" s="45">
        <f t="shared" si="2"/>
        <v>0.15359999999999999</v>
      </c>
      <c r="G15" s="7"/>
    </row>
    <row r="16" spans="1:7" s="9" customFormat="1" ht="18" customHeight="1" x14ac:dyDescent="0.2">
      <c r="A16" s="44">
        <v>518</v>
      </c>
      <c r="B16" s="35">
        <v>102</v>
      </c>
      <c r="C16" s="34" t="s">
        <v>327</v>
      </c>
      <c r="D16" s="527">
        <f>[1]Plnění!D56+[1]Plnění!D74+[1]Plnění!D84</f>
        <v>50000</v>
      </c>
      <c r="E16" s="527">
        <f>[1]Plnění!E56+[1]Plnění!E74+[1]Plnění!E84</f>
        <v>10690</v>
      </c>
      <c r="F16" s="45">
        <f t="shared" si="2"/>
        <v>0.21379999999999999</v>
      </c>
      <c r="G16" s="7"/>
    </row>
    <row r="17" spans="1:7" s="9" customFormat="1" ht="18" customHeight="1" x14ac:dyDescent="0.2">
      <c r="A17" s="44">
        <v>518</v>
      </c>
      <c r="B17" s="35">
        <v>105</v>
      </c>
      <c r="C17" s="34" t="s">
        <v>328</v>
      </c>
      <c r="D17" s="526">
        <f>[1]Plnění!D9+[1]Plnění!D22+[1]Plnění!D38+[1]Plnění!D97+[1]Plnění!D114+[1]Plnění!D128+[1]Plnění!D141+[1]Plnění!D153</f>
        <v>213000</v>
      </c>
      <c r="E17" s="526">
        <f>[1]Plnění!E9+[1]Plnění!E22+[1]Plnění!E38+[1]Plnění!E97+[1]Plnění!E114+[1]Plnění!E128+[1]Plnění!E141+[1]Plnění!E153+[1]Plnění!E29</f>
        <v>99708.71</v>
      </c>
      <c r="F17" s="45">
        <f t="shared" si="2"/>
        <v>0.46811600938967141</v>
      </c>
      <c r="G17" s="8"/>
    </row>
    <row r="18" spans="1:7" s="9" customFormat="1" ht="18" customHeight="1" x14ac:dyDescent="0.2">
      <c r="A18" s="44">
        <v>518</v>
      </c>
      <c r="B18" s="35">
        <v>109</v>
      </c>
      <c r="C18" s="34" t="s">
        <v>329</v>
      </c>
      <c r="D18" s="526">
        <f>[1]Plnění!D10+[1]Plnění!D23+[1]Plnění!D39+[1]Plnění!D55+[1]Plnění!D57+[1]Plnění!D58+[1]Plnění!D75+[1]Plnění!D98+[1]Plnění!D115+[1]Plnění!D129+[1]Plnění!D142+[1]Plnění!D154</f>
        <v>1085000</v>
      </c>
      <c r="E18" s="526">
        <f>[1]Plnění!E10+[1]Plnění!E23+[1]Plnění!E39+[1]Plnění!E58+[1]Plnění!E55+[1]Plnění!E57+[1]Plnění!E75+[1]Plnění!E98+[1]Plnění!E115+[1]Plnění!E129+[1]Plnění!E142+[1]Plnění!E154</f>
        <v>1115137.04</v>
      </c>
      <c r="F18" s="45">
        <f t="shared" si="2"/>
        <v>1.0277760737327188</v>
      </c>
      <c r="G18" s="7"/>
    </row>
    <row r="19" spans="1:7" s="9" customFormat="1" ht="18" customHeight="1" x14ac:dyDescent="0.2">
      <c r="A19" s="44">
        <v>521</v>
      </c>
      <c r="B19" s="35">
        <v>100</v>
      </c>
      <c r="C19" s="34" t="s">
        <v>330</v>
      </c>
      <c r="D19" s="526">
        <f>[1]Plnění!D40+[1]Plnění!D59+[1]Plnění!D76+[1]Plnění!D85+[1]Plnění!D99+[1]Plnění!D116+[1]Plnění!D130+[1]Plnění!D143</f>
        <v>2741000</v>
      </c>
      <c r="E19" s="526">
        <f>[1]Plnění!E40+[1]Plnění!E59+[1]Plnění!E76+[1]Plnění!E85+[1]Plnění!E99+[1]Plnění!E116+[1]Plnění!E130+[1]Plnění!E143+[1]Plnění!E30</f>
        <v>2628871.8600000003</v>
      </c>
      <c r="F19" s="45">
        <f t="shared" si="2"/>
        <v>0.95909225100328355</v>
      </c>
      <c r="G19" s="8"/>
    </row>
    <row r="20" spans="1:7" ht="18" customHeight="1" x14ac:dyDescent="0.2">
      <c r="A20" s="44">
        <v>524</v>
      </c>
      <c r="B20" s="35">
        <v>100</v>
      </c>
      <c r="C20" s="34" t="s">
        <v>331</v>
      </c>
      <c r="D20" s="526">
        <f>[1]Plnění!D41+[1]Plnění!D60+[1]Plnění!D77+[1]Plnění!D86+[1]Plnění!D100+[1]Plnění!D117+[1]Plnění!D131+[1]Plnění!D144</f>
        <v>690000</v>
      </c>
      <c r="E20" s="526">
        <f>[1]Plnění!E41+[1]Plnění!E60+[1]Plnění!E77+[1]Plnění!E86+[1]Plnění!E100+[1]Plnění!E117+[1]Plnění!E131+[1]Plnění!E144</f>
        <v>649565.04</v>
      </c>
      <c r="F20" s="45">
        <f t="shared" si="2"/>
        <v>0.94139860869565217</v>
      </c>
      <c r="G20" s="8"/>
    </row>
    <row r="21" spans="1:7" ht="18" customHeight="1" x14ac:dyDescent="0.2">
      <c r="A21" s="44">
        <v>524</v>
      </c>
      <c r="B21" s="35">
        <v>110</v>
      </c>
      <c r="C21" s="34" t="s">
        <v>332</v>
      </c>
      <c r="D21" s="526">
        <f>[1]Plnění!D42+[1]Plnění!D61+[1]Plnění!D78+[1]Plnění!D87+[1]Plnění!D101+[1]Plnění!D118+[1]Plnění!D132+[1]Plnění!D145</f>
        <v>251000</v>
      </c>
      <c r="E21" s="526">
        <f>[1]Plnění!E42+[1]Plnění!E61+[1]Plnění!E78+[1]Plnění!E87+[1]Plnění!E101+[1]Plnění!E118+[1]Plnění!E132+[1]Plnění!E145</f>
        <v>233778.43</v>
      </c>
      <c r="F21" s="45">
        <f t="shared" si="2"/>
        <v>0.93138816733067731</v>
      </c>
      <c r="G21" s="8"/>
    </row>
    <row r="22" spans="1:7" ht="18" customHeight="1" x14ac:dyDescent="0.2">
      <c r="A22" s="44">
        <v>525</v>
      </c>
      <c r="B22" s="35">
        <v>100</v>
      </c>
      <c r="C22" s="34" t="s">
        <v>333</v>
      </c>
      <c r="D22" s="527">
        <v>10000</v>
      </c>
      <c r="E22" s="527">
        <f>[1]Plnění!E62</f>
        <v>9100</v>
      </c>
      <c r="F22" s="45">
        <f t="shared" si="2"/>
        <v>0.91</v>
      </c>
      <c r="G22" s="8"/>
    </row>
    <row r="23" spans="1:7" ht="18" customHeight="1" x14ac:dyDescent="0.2">
      <c r="A23" s="44">
        <v>528</v>
      </c>
      <c r="B23" s="35">
        <v>110</v>
      </c>
      <c r="C23" s="34" t="s">
        <v>334</v>
      </c>
      <c r="D23" s="526">
        <f>[1]Plnění!D43+[1]Plnění!D63+[1]Plnění!D79+[1]Plnění!D88+[1]Plnění!D102</f>
        <v>43000</v>
      </c>
      <c r="E23" s="526">
        <f>[1]Plnění!E43+[1]Plnění!E63+[1]Plnění!E79+[1]Plnění!E88+[1]Plnění!E102</f>
        <v>35512</v>
      </c>
      <c r="F23" s="45">
        <f t="shared" si="2"/>
        <v>0.82586046511627909</v>
      </c>
      <c r="G23" s="8"/>
    </row>
    <row r="24" spans="1:7" ht="18" customHeight="1" x14ac:dyDescent="0.2">
      <c r="A24" s="44">
        <v>548</v>
      </c>
      <c r="B24" s="35">
        <v>100</v>
      </c>
      <c r="C24" s="34" t="s">
        <v>335</v>
      </c>
      <c r="D24" s="527">
        <v>66000</v>
      </c>
      <c r="E24" s="527">
        <f>[1]Plnění!E64</f>
        <v>49498</v>
      </c>
      <c r="F24" s="45">
        <f t="shared" si="2"/>
        <v>0.74996969696969695</v>
      </c>
      <c r="G24" s="8"/>
    </row>
    <row r="25" spans="1:7" ht="18" customHeight="1" x14ac:dyDescent="0.2">
      <c r="A25" s="44">
        <v>538</v>
      </c>
      <c r="B25" s="35">
        <v>102</v>
      </c>
      <c r="C25" s="34" t="s">
        <v>336</v>
      </c>
      <c r="D25" s="526">
        <f>[1]Plnění!D103</f>
        <v>1000</v>
      </c>
      <c r="E25" s="526">
        <f>[1]Plnění!E103</f>
        <v>0</v>
      </c>
      <c r="F25" s="45">
        <f t="shared" si="2"/>
        <v>0</v>
      </c>
      <c r="G25" s="8"/>
    </row>
    <row r="26" spans="1:7" ht="18" customHeight="1" x14ac:dyDescent="0.2">
      <c r="A26" s="44">
        <v>549</v>
      </c>
      <c r="B26" s="35">
        <v>100</v>
      </c>
      <c r="C26" s="34" t="s">
        <v>337</v>
      </c>
      <c r="D26" s="527">
        <f>[1]Plnění!D11+[1]Plnění!D44+[1]Plnění!D65+[1]Plnění!D156</f>
        <v>29000</v>
      </c>
      <c r="E26" s="527">
        <f>[1]Plnění!E11+[1]Plnění!E44+[1]Plnění!E65+[1]Plnění!E156</f>
        <v>19596.71</v>
      </c>
      <c r="F26" s="45">
        <f t="shared" si="2"/>
        <v>0.67574862068965513</v>
      </c>
      <c r="G26" s="8"/>
    </row>
    <row r="27" spans="1:7" s="9" customFormat="1" ht="18" customHeight="1" x14ac:dyDescent="0.2">
      <c r="A27" s="44">
        <v>549</v>
      </c>
      <c r="B27" s="35">
        <v>101</v>
      </c>
      <c r="C27" s="34" t="s">
        <v>338</v>
      </c>
      <c r="D27" s="527">
        <f>[1]Plnění!D13+[1]Plnění!D24+[1]Plnění!D45+[1]Plnění!D104+[1]Plnění!D119+[1]Plnění!D157+[1]Plnění!D66</f>
        <v>211000</v>
      </c>
      <c r="E27" s="527">
        <f>[1]Plnění!E13+[1]Plnění!E24+[1]Plnění!E45+[1]Plnění!E66+[1]Plnění!E104+[1]Plnění!E119+[1]Plnění!E157+[1]Plnění!E69</f>
        <v>161507.4</v>
      </c>
      <c r="F27" s="45">
        <f t="shared" si="2"/>
        <v>0.76543791469194311</v>
      </c>
      <c r="G27" s="8"/>
    </row>
    <row r="28" spans="1:7" s="9" customFormat="1" ht="18" customHeight="1" x14ac:dyDescent="0.2">
      <c r="A28" s="44">
        <v>551</v>
      </c>
      <c r="B28" s="35">
        <v>100</v>
      </c>
      <c r="C28" s="34" t="s">
        <v>339</v>
      </c>
      <c r="D28" s="527">
        <f>[1]Plnění!D105+[1]Plnění!D120+[1]Plnění!D133+[1]Plnění!D146+[1]Plnění!D67+[1]Plnění!D158</f>
        <v>567000</v>
      </c>
      <c r="E28" s="527">
        <f>[1]Plnění!E14+[1]Plnění!E67+[1]Plnění!E105+[1]Plnění!E120+[1]Plnění!E133+[1]Plnění!E146+[1]Plnění!E158</f>
        <v>559107.96000000008</v>
      </c>
      <c r="F28" s="45">
        <f t="shared" si="2"/>
        <v>0.98608105820105829</v>
      </c>
      <c r="G28" s="8"/>
    </row>
    <row r="29" spans="1:7" s="9" customFormat="1" ht="18" customHeight="1" x14ac:dyDescent="0.2">
      <c r="A29" s="44">
        <v>556</v>
      </c>
      <c r="B29" s="35">
        <v>100</v>
      </c>
      <c r="C29" s="34" t="s">
        <v>340</v>
      </c>
      <c r="D29" s="526"/>
      <c r="E29" s="526">
        <v>113120.9</v>
      </c>
      <c r="F29" s="45"/>
      <c r="G29" s="8"/>
    </row>
    <row r="30" spans="1:7" s="9" customFormat="1" ht="18" customHeight="1" x14ac:dyDescent="0.2">
      <c r="A30" s="44">
        <v>558</v>
      </c>
      <c r="B30" s="35">
        <v>100</v>
      </c>
      <c r="C30" s="34" t="s">
        <v>341</v>
      </c>
      <c r="D30" s="526">
        <f>[1]Plnění!D46+[1]Plnění!D68</f>
        <v>20000</v>
      </c>
      <c r="E30" s="526">
        <f>[1]Plnění!E15+[1]Plnění!E46+[1]Plnění!E68+[1]Plnění!E106+[1]Plnění!E159</f>
        <v>50400.75</v>
      </c>
      <c r="F30" s="45">
        <f t="shared" si="2"/>
        <v>2.5200374999999999</v>
      </c>
      <c r="G30" s="8"/>
    </row>
    <row r="31" spans="1:7" s="9" customFormat="1" ht="18" customHeight="1" thickBot="1" x14ac:dyDescent="0.25">
      <c r="A31" s="44">
        <v>562</v>
      </c>
      <c r="B31" s="35">
        <v>100</v>
      </c>
      <c r="C31" s="34" t="s">
        <v>342</v>
      </c>
      <c r="D31" s="526">
        <f>[1]Plnění!D12+[1]Plnění!D47+[1]Plnění!D155</f>
        <v>286000</v>
      </c>
      <c r="E31" s="526">
        <f>[1]Plnění!E12+[1]Plnění!E47+[1]Plnění!E155</f>
        <v>48347.75</v>
      </c>
      <c r="F31" s="45">
        <f t="shared" si="2"/>
        <v>0.16904807692307691</v>
      </c>
      <c r="G31" s="8"/>
    </row>
    <row r="32" spans="1:7" ht="18" customHeight="1" x14ac:dyDescent="0.2">
      <c r="A32" s="798" t="s">
        <v>154</v>
      </c>
      <c r="B32" s="799"/>
      <c r="C32" s="800"/>
      <c r="D32" s="528">
        <f>SUM(D9:D31)</f>
        <v>16371000</v>
      </c>
      <c r="E32" s="528">
        <f>SUM(E9:E31)</f>
        <v>13367755.870000001</v>
      </c>
      <c r="F32" s="529">
        <f t="shared" si="2"/>
        <v>0.81655096634292357</v>
      </c>
      <c r="G32" s="8"/>
    </row>
    <row r="33" spans="1:8" s="33" customFormat="1" ht="18" customHeight="1" x14ac:dyDescent="0.25">
      <c r="A33" s="530" t="s">
        <v>408</v>
      </c>
      <c r="B33" s="531"/>
      <c r="C33" s="531"/>
      <c r="D33" s="531"/>
      <c r="E33" s="532">
        <f>E7-E32</f>
        <v>8729123.9900000021</v>
      </c>
      <c r="F33" s="533"/>
    </row>
    <row r="34" spans="1:8" ht="18" customHeight="1" x14ac:dyDescent="0.25">
      <c r="A34" s="530" t="s">
        <v>409</v>
      </c>
      <c r="B34" s="531"/>
      <c r="C34" s="531"/>
      <c r="D34" s="531"/>
      <c r="E34" s="532">
        <v>2041170</v>
      </c>
      <c r="F34" s="533"/>
      <c r="G34" s="617"/>
      <c r="H34" s="617"/>
    </row>
    <row r="35" spans="1:8" ht="18" customHeight="1" x14ac:dyDescent="0.25">
      <c r="A35" s="530" t="s">
        <v>410</v>
      </c>
      <c r="B35" s="531"/>
      <c r="C35" s="531"/>
      <c r="D35" s="531"/>
      <c r="E35" s="532">
        <f>E33-E34</f>
        <v>6687953.9900000021</v>
      </c>
      <c r="F35" s="533"/>
      <c r="G35" s="617"/>
      <c r="H35" s="617"/>
    </row>
    <row r="36" spans="1:8" ht="18" customHeight="1" x14ac:dyDescent="0.2">
      <c r="A36" s="512"/>
      <c r="B36" s="512"/>
      <c r="C36" s="512"/>
      <c r="D36" s="512"/>
      <c r="E36" s="512"/>
      <c r="F36" s="512"/>
    </row>
    <row r="37" spans="1:8" ht="18" customHeight="1" x14ac:dyDescent="0.2">
      <c r="A37" s="512"/>
      <c r="B37" s="512"/>
      <c r="C37" s="512"/>
      <c r="D37" s="512"/>
      <c r="E37" s="512"/>
      <c r="F37" s="512"/>
    </row>
    <row r="38" spans="1:8" ht="18" customHeight="1" x14ac:dyDescent="0.2">
      <c r="A38" s="512"/>
      <c r="B38" s="620"/>
      <c r="C38" s="620"/>
      <c r="D38" s="620"/>
      <c r="E38" s="620"/>
      <c r="F38" s="620"/>
      <c r="G38" s="618"/>
      <c r="H38" s="618"/>
    </row>
    <row r="39" spans="1:8" ht="18" customHeight="1" x14ac:dyDescent="0.2">
      <c r="A39" s="512"/>
      <c r="B39" s="620"/>
      <c r="C39" s="620"/>
      <c r="D39" s="620"/>
      <c r="E39" s="620"/>
      <c r="F39" s="620"/>
      <c r="G39" s="618"/>
      <c r="H39" s="618"/>
    </row>
    <row r="40" spans="1:8" ht="18" customHeight="1" x14ac:dyDescent="0.2">
      <c r="A40" s="512"/>
      <c r="B40" s="620"/>
      <c r="C40" s="621"/>
      <c r="D40" s="622"/>
      <c r="E40" s="621"/>
      <c r="F40" s="623"/>
      <c r="G40" s="11"/>
      <c r="H40" s="619"/>
    </row>
    <row r="41" spans="1:8" ht="18" customHeight="1" x14ac:dyDescent="0.2">
      <c r="A41" s="512"/>
      <c r="B41" s="620"/>
      <c r="C41" s="620"/>
      <c r="D41" s="620"/>
      <c r="E41" s="620"/>
      <c r="F41" s="620"/>
      <c r="G41" s="618"/>
      <c r="H41" s="618"/>
    </row>
    <row r="42" spans="1:8" ht="18" customHeight="1" x14ac:dyDescent="0.2">
      <c r="A42" s="512"/>
      <c r="B42" s="620"/>
      <c r="C42" s="620"/>
      <c r="D42" s="620"/>
      <c r="E42" s="620"/>
      <c r="F42" s="620"/>
      <c r="G42" s="618"/>
      <c r="H42" s="618"/>
    </row>
    <row r="43" spans="1:8" ht="18" customHeight="1" x14ac:dyDescent="0.2">
      <c r="B43" s="618"/>
      <c r="C43" s="618"/>
      <c r="D43" s="618"/>
      <c r="E43" s="618"/>
      <c r="F43" s="618"/>
      <c r="G43" s="618"/>
      <c r="H43" s="618"/>
    </row>
    <row r="44" spans="1:8" ht="18" customHeight="1" x14ac:dyDescent="0.2"/>
  </sheetData>
  <mergeCells count="8">
    <mergeCell ref="A8:C8"/>
    <mergeCell ref="A32:C32"/>
    <mergeCell ref="A1:F2"/>
    <mergeCell ref="A3:C3"/>
    <mergeCell ref="A4:C4"/>
    <mergeCell ref="A5:C5"/>
    <mergeCell ref="A6:C6"/>
    <mergeCell ref="A7:C7"/>
  </mergeCells>
  <pageMargins left="0.7" right="0.7" top="0.78740157499999996" bottom="0.78740157499999996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workbookViewId="0">
      <selection activeCell="I5" sqref="I5"/>
    </sheetView>
  </sheetViews>
  <sheetFormatPr defaultColWidth="10.125" defaultRowHeight="12.75" x14ac:dyDescent="0.2"/>
  <cols>
    <col min="1" max="1" width="3.75" style="6" customWidth="1"/>
    <col min="2" max="2" width="5.125" style="6" customWidth="1"/>
    <col min="3" max="3" width="36.75" style="6" customWidth="1"/>
    <col min="4" max="4" width="15" style="6" customWidth="1"/>
    <col min="5" max="5" width="16.125" style="6" bestFit="1" customWidth="1"/>
    <col min="6" max="6" width="14.375" style="9" customWidth="1"/>
    <col min="7" max="7" width="13.5" style="6" customWidth="1"/>
    <col min="8" max="8" width="12.875" style="9" bestFit="1" customWidth="1"/>
    <col min="9" max="10" width="10.125" style="9"/>
    <col min="11" max="16384" width="10.125" style="6"/>
  </cols>
  <sheetData>
    <row r="1" spans="1:10" ht="24.95" customHeight="1" x14ac:dyDescent="0.2">
      <c r="A1" s="830" t="s">
        <v>1085</v>
      </c>
      <c r="B1" s="830"/>
      <c r="C1" s="830"/>
      <c r="D1" s="830"/>
      <c r="E1" s="830"/>
      <c r="F1" s="830"/>
    </row>
    <row r="2" spans="1:10" ht="15.75" customHeight="1" x14ac:dyDescent="0.2">
      <c r="A2" s="831" t="s">
        <v>240</v>
      </c>
      <c r="B2" s="832"/>
      <c r="C2" s="832"/>
      <c r="D2" s="832"/>
      <c r="E2" s="832"/>
      <c r="F2" s="833"/>
      <c r="G2" s="7"/>
      <c r="J2" s="6"/>
    </row>
    <row r="3" spans="1:10" ht="14.25" x14ac:dyDescent="0.2">
      <c r="A3" s="632" t="s">
        <v>238</v>
      </c>
      <c r="B3" s="633"/>
      <c r="C3" s="633"/>
      <c r="D3" s="634" t="s">
        <v>317</v>
      </c>
      <c r="E3" s="634" t="s">
        <v>318</v>
      </c>
      <c r="F3" s="635" t="s">
        <v>96</v>
      </c>
      <c r="G3" s="7"/>
      <c r="J3" s="6"/>
    </row>
    <row r="4" spans="1:10" ht="14.25" x14ac:dyDescent="0.2">
      <c r="A4" s="834" t="s">
        <v>343</v>
      </c>
      <c r="B4" s="835"/>
      <c r="C4" s="836"/>
      <c r="D4" s="38"/>
      <c r="E4" s="38"/>
      <c r="F4" s="39"/>
      <c r="G4" s="7"/>
      <c r="H4" s="14"/>
      <c r="I4" s="14"/>
      <c r="J4" s="6"/>
    </row>
    <row r="5" spans="1:10" ht="14.25" x14ac:dyDescent="0.2">
      <c r="A5" s="34">
        <v>501</v>
      </c>
      <c r="B5" s="35">
        <v>102</v>
      </c>
      <c r="C5" s="34" t="s">
        <v>321</v>
      </c>
      <c r="D5" s="36">
        <v>50000</v>
      </c>
      <c r="E5" s="36">
        <v>49755.74</v>
      </c>
      <c r="F5" s="37">
        <f t="shared" ref="F5:F16" si="0">E5/D5</f>
        <v>0.99511479999999997</v>
      </c>
      <c r="G5" s="7"/>
      <c r="H5" s="14"/>
      <c r="I5" s="14"/>
      <c r="J5" s="6"/>
    </row>
    <row r="6" spans="1:10" ht="14.25" x14ac:dyDescent="0.2">
      <c r="A6" s="34">
        <v>502</v>
      </c>
      <c r="B6" s="35">
        <v>101</v>
      </c>
      <c r="C6" s="34" t="s">
        <v>323</v>
      </c>
      <c r="D6" s="36">
        <v>20000</v>
      </c>
      <c r="E6" s="36">
        <v>4927.84</v>
      </c>
      <c r="F6" s="37">
        <f t="shared" si="0"/>
        <v>0.246392</v>
      </c>
      <c r="G6" s="8"/>
      <c r="H6" s="14"/>
      <c r="I6" s="14"/>
      <c r="J6" s="6"/>
    </row>
    <row r="7" spans="1:10" ht="14.25" x14ac:dyDescent="0.2">
      <c r="A7" s="34">
        <v>502</v>
      </c>
      <c r="B7" s="35">
        <v>102</v>
      </c>
      <c r="C7" s="34" t="s">
        <v>324</v>
      </c>
      <c r="D7" s="36">
        <v>5000</v>
      </c>
      <c r="E7" s="36">
        <v>0</v>
      </c>
      <c r="F7" s="37">
        <f t="shared" si="0"/>
        <v>0</v>
      </c>
      <c r="G7" s="15"/>
      <c r="H7" s="16"/>
      <c r="I7" s="14"/>
      <c r="J7" s="6"/>
    </row>
    <row r="8" spans="1:10" ht="14.25" x14ac:dyDescent="0.2">
      <c r="A8" s="34">
        <v>511</v>
      </c>
      <c r="B8" s="35">
        <v>100</v>
      </c>
      <c r="C8" s="34" t="s">
        <v>35</v>
      </c>
      <c r="D8" s="36">
        <v>2200000</v>
      </c>
      <c r="E8" s="36">
        <v>2199483.65</v>
      </c>
      <c r="F8" s="37">
        <f t="shared" si="0"/>
        <v>0.9997652954545454</v>
      </c>
      <c r="G8" s="7"/>
      <c r="H8" s="14"/>
      <c r="I8" s="14"/>
      <c r="J8" s="6"/>
    </row>
    <row r="9" spans="1:10" ht="14.25" x14ac:dyDescent="0.2">
      <c r="A9" s="34">
        <v>518</v>
      </c>
      <c r="B9" s="35">
        <v>105</v>
      </c>
      <c r="C9" s="34" t="s">
        <v>328</v>
      </c>
      <c r="D9" s="36">
        <v>100000</v>
      </c>
      <c r="E9" s="36">
        <v>37681.800000000003</v>
      </c>
      <c r="F9" s="37">
        <f t="shared" si="0"/>
        <v>0.37681800000000004</v>
      </c>
      <c r="G9" s="8"/>
      <c r="H9" s="14"/>
      <c r="I9" s="14"/>
      <c r="J9" s="6"/>
    </row>
    <row r="10" spans="1:10" ht="14.25" x14ac:dyDescent="0.2">
      <c r="A10" s="34">
        <v>518</v>
      </c>
      <c r="B10" s="35">
        <v>109</v>
      </c>
      <c r="C10" s="34" t="s">
        <v>329</v>
      </c>
      <c r="D10" s="36">
        <v>500000</v>
      </c>
      <c r="E10" s="36">
        <f>472912.04</f>
        <v>472912.04</v>
      </c>
      <c r="F10" s="37">
        <f t="shared" si="0"/>
        <v>0.94582407999999996</v>
      </c>
      <c r="G10" s="7"/>
      <c r="H10" s="16"/>
      <c r="I10" s="14"/>
      <c r="J10" s="6"/>
    </row>
    <row r="11" spans="1:10" ht="14.25" x14ac:dyDescent="0.2">
      <c r="A11" s="34">
        <v>549</v>
      </c>
      <c r="B11" s="35">
        <v>100</v>
      </c>
      <c r="C11" s="34" t="s">
        <v>337</v>
      </c>
      <c r="D11" s="36">
        <v>2000</v>
      </c>
      <c r="E11" s="36">
        <v>1440</v>
      </c>
      <c r="F11" s="37">
        <f t="shared" si="0"/>
        <v>0.72</v>
      </c>
      <c r="G11" s="8"/>
      <c r="H11" s="14"/>
      <c r="I11" s="14"/>
    </row>
    <row r="12" spans="1:10" ht="14.25" x14ac:dyDescent="0.2">
      <c r="A12" s="34">
        <v>562</v>
      </c>
      <c r="B12" s="35">
        <v>100</v>
      </c>
      <c r="C12" s="34" t="s">
        <v>344</v>
      </c>
      <c r="D12" s="36">
        <v>36000</v>
      </c>
      <c r="E12" s="36">
        <v>7610.4</v>
      </c>
      <c r="F12" s="37">
        <f t="shared" si="0"/>
        <v>0.21139999999999998</v>
      </c>
      <c r="G12" s="8"/>
      <c r="H12" s="14"/>
      <c r="I12" s="14"/>
    </row>
    <row r="13" spans="1:10" ht="14.25" x14ac:dyDescent="0.2">
      <c r="A13" s="34">
        <v>549</v>
      </c>
      <c r="B13" s="35">
        <v>101</v>
      </c>
      <c r="C13" s="34" t="s">
        <v>345</v>
      </c>
      <c r="D13" s="36">
        <v>91000</v>
      </c>
      <c r="E13" s="36">
        <v>89329.600000000006</v>
      </c>
      <c r="F13" s="37">
        <f t="shared" si="0"/>
        <v>0.98164395604395616</v>
      </c>
      <c r="G13" s="8"/>
      <c r="H13" s="14"/>
      <c r="I13" s="14"/>
    </row>
    <row r="14" spans="1:10" ht="14.25" x14ac:dyDescent="0.2">
      <c r="A14" s="46">
        <v>551</v>
      </c>
      <c r="B14" s="47">
        <v>100</v>
      </c>
      <c r="C14" s="46" t="s">
        <v>339</v>
      </c>
      <c r="D14" s="624"/>
      <c r="E14" s="624">
        <v>8833</v>
      </c>
      <c r="F14" s="48"/>
      <c r="G14" s="8"/>
      <c r="H14" s="14"/>
      <c r="I14" s="14"/>
    </row>
    <row r="15" spans="1:10" ht="14.25" x14ac:dyDescent="0.2">
      <c r="A15" s="46">
        <v>558</v>
      </c>
      <c r="B15" s="47">
        <v>100</v>
      </c>
      <c r="C15" s="46" t="s">
        <v>370</v>
      </c>
      <c r="D15" s="624"/>
      <c r="E15" s="624">
        <v>4943</v>
      </c>
      <c r="F15" s="48"/>
      <c r="G15" s="8"/>
      <c r="H15" s="14"/>
      <c r="I15" s="14"/>
    </row>
    <row r="16" spans="1:10" ht="15" thickBot="1" x14ac:dyDescent="0.25">
      <c r="A16" s="636" t="s">
        <v>154</v>
      </c>
      <c r="B16" s="636"/>
      <c r="C16" s="637"/>
      <c r="D16" s="638">
        <f>SUM(D5:D13)</f>
        <v>3004000</v>
      </c>
      <c r="E16" s="638">
        <f>SUM(E5:E15)</f>
        <v>2876917.07</v>
      </c>
      <c r="F16" s="639">
        <f t="shared" si="0"/>
        <v>0.95769542942743002</v>
      </c>
      <c r="G16" s="8"/>
      <c r="H16" s="14"/>
      <c r="I16" s="14"/>
    </row>
    <row r="17" spans="1:9" ht="15" thickTop="1" x14ac:dyDescent="0.2">
      <c r="A17" s="822" t="s">
        <v>346</v>
      </c>
      <c r="B17" s="823"/>
      <c r="C17" s="824"/>
      <c r="D17" s="40"/>
      <c r="E17" s="40"/>
      <c r="F17" s="40"/>
      <c r="G17" s="8"/>
      <c r="H17" s="14"/>
      <c r="I17" s="14"/>
    </row>
    <row r="18" spans="1:9" s="9" customFormat="1" ht="14.25" x14ac:dyDescent="0.2">
      <c r="A18" s="34">
        <v>501</v>
      </c>
      <c r="B18" s="35">
        <v>102</v>
      </c>
      <c r="C18" s="34" t="s">
        <v>321</v>
      </c>
      <c r="D18" s="36">
        <v>30000</v>
      </c>
      <c r="E18" s="41">
        <v>29230.48</v>
      </c>
      <c r="F18" s="37">
        <f t="shared" ref="F18:F31" si="1">E18/D18</f>
        <v>0.97434933333333329</v>
      </c>
      <c r="G18" s="8"/>
      <c r="H18" s="16"/>
      <c r="I18" s="14"/>
    </row>
    <row r="19" spans="1:9" s="9" customFormat="1" ht="14.25" x14ac:dyDescent="0.2">
      <c r="A19" s="34">
        <v>502</v>
      </c>
      <c r="B19" s="35">
        <v>101</v>
      </c>
      <c r="C19" s="34" t="s">
        <v>323</v>
      </c>
      <c r="D19" s="36">
        <v>5000</v>
      </c>
      <c r="E19" s="36">
        <v>264.64</v>
      </c>
      <c r="F19" s="37">
        <f t="shared" si="1"/>
        <v>5.2927999999999996E-2</v>
      </c>
      <c r="G19" s="8"/>
      <c r="H19" s="16"/>
      <c r="I19" s="14"/>
    </row>
    <row r="20" spans="1:9" s="9" customFormat="1" ht="14.25" x14ac:dyDescent="0.2">
      <c r="A20" s="34">
        <v>502</v>
      </c>
      <c r="B20" s="35">
        <v>102</v>
      </c>
      <c r="C20" s="34" t="s">
        <v>324</v>
      </c>
      <c r="D20" s="36">
        <v>20000</v>
      </c>
      <c r="E20" s="36">
        <v>3731.44</v>
      </c>
      <c r="F20" s="37">
        <f t="shared" si="1"/>
        <v>0.18657200000000002</v>
      </c>
      <c r="G20" s="8"/>
      <c r="H20" s="14"/>
      <c r="I20" s="14"/>
    </row>
    <row r="21" spans="1:9" s="9" customFormat="1" ht="14.25" x14ac:dyDescent="0.2">
      <c r="A21" s="34">
        <v>511</v>
      </c>
      <c r="B21" s="35">
        <v>100</v>
      </c>
      <c r="C21" s="34" t="s">
        <v>35</v>
      </c>
      <c r="D21" s="36">
        <v>800000</v>
      </c>
      <c r="E21" s="36">
        <v>480871.83</v>
      </c>
      <c r="F21" s="37">
        <f t="shared" si="1"/>
        <v>0.60108978749999997</v>
      </c>
      <c r="G21" s="7"/>
      <c r="H21" s="14"/>
      <c r="I21" s="14"/>
    </row>
    <row r="22" spans="1:9" s="9" customFormat="1" ht="14.25" x14ac:dyDescent="0.2">
      <c r="A22" s="34">
        <v>518</v>
      </c>
      <c r="B22" s="35">
        <v>105</v>
      </c>
      <c r="C22" s="34" t="s">
        <v>328</v>
      </c>
      <c r="D22" s="36">
        <v>50000</v>
      </c>
      <c r="E22" s="36">
        <v>15081.4</v>
      </c>
      <c r="F22" s="37">
        <f t="shared" si="1"/>
        <v>0.30162800000000001</v>
      </c>
      <c r="G22" s="8"/>
      <c r="H22" s="14"/>
      <c r="I22" s="14"/>
    </row>
    <row r="23" spans="1:9" s="9" customFormat="1" ht="14.25" x14ac:dyDescent="0.2">
      <c r="A23" s="34">
        <v>518</v>
      </c>
      <c r="B23" s="35">
        <v>109</v>
      </c>
      <c r="C23" s="34" t="s">
        <v>329</v>
      </c>
      <c r="D23" s="36">
        <v>100000</v>
      </c>
      <c r="E23" s="36">
        <v>98073.18</v>
      </c>
      <c r="F23" s="37">
        <f t="shared" si="1"/>
        <v>0.98073179999999993</v>
      </c>
      <c r="G23" s="7"/>
    </row>
    <row r="24" spans="1:9" s="9" customFormat="1" ht="14.25" x14ac:dyDescent="0.2">
      <c r="A24" s="34">
        <v>549</v>
      </c>
      <c r="B24" s="35">
        <v>101</v>
      </c>
      <c r="C24" s="34" t="s">
        <v>345</v>
      </c>
      <c r="D24" s="36">
        <v>70000</v>
      </c>
      <c r="E24" s="36">
        <v>26336.6</v>
      </c>
      <c r="F24" s="37">
        <f t="shared" si="1"/>
        <v>0.37623714285714283</v>
      </c>
      <c r="G24" s="8"/>
    </row>
    <row r="25" spans="1:9" s="9" customFormat="1" ht="14.25" x14ac:dyDescent="0.2">
      <c r="A25" s="822" t="s">
        <v>1086</v>
      </c>
      <c r="B25" s="823"/>
      <c r="C25" s="824"/>
      <c r="D25" s="40"/>
      <c r="E25" s="40"/>
      <c r="F25" s="40"/>
      <c r="G25" s="8"/>
    </row>
    <row r="26" spans="1:9" s="9" customFormat="1" ht="14.25" x14ac:dyDescent="0.2">
      <c r="A26" s="34">
        <v>502</v>
      </c>
      <c r="B26" s="35">
        <v>101</v>
      </c>
      <c r="C26" s="34" t="s">
        <v>323</v>
      </c>
      <c r="D26" s="36"/>
      <c r="E26" s="41">
        <v>4005</v>
      </c>
      <c r="F26" s="37"/>
      <c r="G26" s="8"/>
    </row>
    <row r="27" spans="1:9" s="9" customFormat="1" ht="14.25" x14ac:dyDescent="0.2">
      <c r="A27" s="34">
        <v>502</v>
      </c>
      <c r="B27" s="35">
        <v>103</v>
      </c>
      <c r="C27" s="34" t="s">
        <v>348</v>
      </c>
      <c r="D27" s="36"/>
      <c r="E27" s="36">
        <v>50274</v>
      </c>
      <c r="F27" s="37"/>
      <c r="G27" s="8"/>
    </row>
    <row r="28" spans="1:9" s="9" customFormat="1" ht="14.25" x14ac:dyDescent="0.2">
      <c r="A28" s="34">
        <v>511</v>
      </c>
      <c r="B28" s="35">
        <v>100</v>
      </c>
      <c r="C28" s="34" t="s">
        <v>35</v>
      </c>
      <c r="D28" s="36"/>
      <c r="E28" s="36">
        <v>2507.12</v>
      </c>
      <c r="F28" s="37"/>
      <c r="G28" s="8"/>
    </row>
    <row r="29" spans="1:9" s="9" customFormat="1" ht="14.25" x14ac:dyDescent="0.2">
      <c r="A29" s="34">
        <v>518</v>
      </c>
      <c r="B29" s="35">
        <v>105</v>
      </c>
      <c r="C29" s="34" t="s">
        <v>328</v>
      </c>
      <c r="D29" s="36"/>
      <c r="E29" s="36">
        <v>1250</v>
      </c>
      <c r="F29" s="37"/>
      <c r="G29" s="8"/>
    </row>
    <row r="30" spans="1:9" s="9" customFormat="1" ht="14.25" x14ac:dyDescent="0.2">
      <c r="A30" s="34">
        <v>521</v>
      </c>
      <c r="B30" s="35">
        <v>10</v>
      </c>
      <c r="C30" s="34" t="s">
        <v>330</v>
      </c>
      <c r="D30" s="36"/>
      <c r="E30" s="36">
        <v>10285</v>
      </c>
      <c r="F30" s="37"/>
      <c r="G30" s="8"/>
    </row>
    <row r="31" spans="1:9" ht="15" thickBot="1" x14ac:dyDescent="0.25">
      <c r="A31" s="636" t="s">
        <v>154</v>
      </c>
      <c r="B31" s="636"/>
      <c r="C31" s="637"/>
      <c r="D31" s="638">
        <f>SUM(D18:D24)</f>
        <v>1075000</v>
      </c>
      <c r="E31" s="638">
        <f>SUM(E18:E30)</f>
        <v>721910.69</v>
      </c>
      <c r="F31" s="639">
        <f t="shared" si="1"/>
        <v>0.67154482790697667</v>
      </c>
      <c r="G31" s="8"/>
    </row>
    <row r="32" spans="1:9" ht="15" thickTop="1" x14ac:dyDescent="0.2">
      <c r="A32" s="822" t="s">
        <v>347</v>
      </c>
      <c r="B32" s="823"/>
      <c r="C32" s="824"/>
      <c r="D32" s="40"/>
      <c r="E32" s="40"/>
      <c r="F32" s="40"/>
      <c r="G32" s="8"/>
    </row>
    <row r="33" spans="1:8" ht="14.25" x14ac:dyDescent="0.2">
      <c r="A33" s="34">
        <v>501</v>
      </c>
      <c r="B33" s="35">
        <v>102</v>
      </c>
      <c r="C33" s="34" t="s">
        <v>321</v>
      </c>
      <c r="D33" s="36">
        <v>50000</v>
      </c>
      <c r="E33" s="41">
        <v>14391.5</v>
      </c>
      <c r="F33" s="37">
        <f>E33/D33</f>
        <v>0.28782999999999997</v>
      </c>
      <c r="G33" s="8"/>
    </row>
    <row r="34" spans="1:8" ht="14.25" x14ac:dyDescent="0.2">
      <c r="A34" s="34">
        <v>502</v>
      </c>
      <c r="B34" s="35">
        <v>101</v>
      </c>
      <c r="C34" s="34" t="s">
        <v>323</v>
      </c>
      <c r="D34" s="36">
        <v>150000</v>
      </c>
      <c r="E34" s="41">
        <v>0</v>
      </c>
      <c r="F34" s="37">
        <f>E34/D34</f>
        <v>0</v>
      </c>
      <c r="G34" s="8"/>
      <c r="H34" s="13"/>
    </row>
    <row r="35" spans="1:8" ht="14.25" x14ac:dyDescent="0.2">
      <c r="A35" s="34">
        <v>502</v>
      </c>
      <c r="B35" s="35">
        <v>102</v>
      </c>
      <c r="C35" s="34" t="s">
        <v>324</v>
      </c>
      <c r="D35" s="36">
        <v>30000</v>
      </c>
      <c r="E35" s="41">
        <v>12638.21</v>
      </c>
      <c r="F35" s="37">
        <f t="shared" ref="F35:F48" si="2">E35/D35</f>
        <v>0.42127366666666666</v>
      </c>
      <c r="G35" s="8"/>
    </row>
    <row r="36" spans="1:8" ht="14.25" x14ac:dyDescent="0.2">
      <c r="A36" s="34">
        <v>502</v>
      </c>
      <c r="B36" s="35">
        <v>103</v>
      </c>
      <c r="C36" s="34" t="s">
        <v>348</v>
      </c>
      <c r="D36" s="36">
        <v>250000</v>
      </c>
      <c r="E36" s="41">
        <v>0</v>
      </c>
      <c r="F36" s="37">
        <f t="shared" si="2"/>
        <v>0</v>
      </c>
      <c r="G36" s="8"/>
    </row>
    <row r="37" spans="1:8" ht="14.25" x14ac:dyDescent="0.2">
      <c r="A37" s="34">
        <v>511</v>
      </c>
      <c r="B37" s="35">
        <v>100</v>
      </c>
      <c r="C37" s="34" t="s">
        <v>35</v>
      </c>
      <c r="D37" s="36">
        <v>100000</v>
      </c>
      <c r="E37" s="41">
        <v>128602.89</v>
      </c>
      <c r="F37" s="37">
        <f t="shared" si="2"/>
        <v>1.2860289</v>
      </c>
      <c r="G37" s="8"/>
    </row>
    <row r="38" spans="1:8" ht="14.25" x14ac:dyDescent="0.2">
      <c r="A38" s="34">
        <v>518</v>
      </c>
      <c r="B38" s="35">
        <v>105</v>
      </c>
      <c r="C38" s="34" t="s">
        <v>328</v>
      </c>
      <c r="D38" s="36">
        <v>20000</v>
      </c>
      <c r="E38" s="41">
        <v>7979.34</v>
      </c>
      <c r="F38" s="37">
        <f t="shared" si="2"/>
        <v>0.39896700000000002</v>
      </c>
      <c r="G38" s="8"/>
    </row>
    <row r="39" spans="1:8" ht="14.25" x14ac:dyDescent="0.2">
      <c r="A39" s="34">
        <v>518</v>
      </c>
      <c r="B39" s="35">
        <v>109</v>
      </c>
      <c r="C39" s="34" t="s">
        <v>329</v>
      </c>
      <c r="D39" s="36">
        <v>33000</v>
      </c>
      <c r="E39" s="41">
        <v>34831.440000000002</v>
      </c>
      <c r="F39" s="37">
        <f t="shared" si="2"/>
        <v>1.0554981818181819</v>
      </c>
      <c r="G39" s="8"/>
    </row>
    <row r="40" spans="1:8" ht="14.25" x14ac:dyDescent="0.2">
      <c r="A40" s="34">
        <v>521</v>
      </c>
      <c r="B40" s="35">
        <v>100</v>
      </c>
      <c r="C40" s="34" t="s">
        <v>330</v>
      </c>
      <c r="D40" s="36">
        <v>150000</v>
      </c>
      <c r="E40" s="41">
        <v>63220.37</v>
      </c>
      <c r="F40" s="37">
        <f t="shared" si="2"/>
        <v>0.42146913333333336</v>
      </c>
      <c r="G40" s="8"/>
      <c r="H40" s="13"/>
    </row>
    <row r="41" spans="1:8" ht="14.25" x14ac:dyDescent="0.2">
      <c r="A41" s="34">
        <v>524</v>
      </c>
      <c r="B41" s="35">
        <v>100</v>
      </c>
      <c r="C41" s="34" t="s">
        <v>331</v>
      </c>
      <c r="D41" s="36">
        <v>37000</v>
      </c>
      <c r="E41" s="41">
        <v>13235.9</v>
      </c>
      <c r="F41" s="37">
        <f t="shared" si="2"/>
        <v>0.35772702702702702</v>
      </c>
      <c r="G41" s="8"/>
      <c r="H41" s="13"/>
    </row>
    <row r="42" spans="1:8" ht="14.25" x14ac:dyDescent="0.2">
      <c r="A42" s="34">
        <v>524</v>
      </c>
      <c r="B42" s="35">
        <v>110</v>
      </c>
      <c r="C42" s="34" t="s">
        <v>332</v>
      </c>
      <c r="D42" s="36">
        <v>14000</v>
      </c>
      <c r="E42" s="41">
        <v>4767.2299999999996</v>
      </c>
      <c r="F42" s="37">
        <f t="shared" si="2"/>
        <v>0.34051642857142855</v>
      </c>
      <c r="G42" s="8"/>
      <c r="H42" s="13"/>
    </row>
    <row r="43" spans="1:8" ht="14.25" x14ac:dyDescent="0.2">
      <c r="A43" s="34">
        <v>528</v>
      </c>
      <c r="B43" s="35">
        <v>110</v>
      </c>
      <c r="C43" s="34" t="s">
        <v>334</v>
      </c>
      <c r="D43" s="36">
        <v>3000</v>
      </c>
      <c r="E43" s="41">
        <v>0</v>
      </c>
      <c r="F43" s="37">
        <f t="shared" si="2"/>
        <v>0</v>
      </c>
      <c r="G43" s="8"/>
      <c r="H43" s="13"/>
    </row>
    <row r="44" spans="1:8" ht="14.25" x14ac:dyDescent="0.2">
      <c r="A44" s="34">
        <v>549</v>
      </c>
      <c r="B44" s="35">
        <v>100</v>
      </c>
      <c r="C44" s="34" t="s">
        <v>349</v>
      </c>
      <c r="D44" s="36">
        <v>2000</v>
      </c>
      <c r="E44" s="41">
        <v>234</v>
      </c>
      <c r="F44" s="37">
        <f t="shared" si="2"/>
        <v>0.11700000000000001</v>
      </c>
      <c r="G44" s="8"/>
      <c r="H44" s="13"/>
    </row>
    <row r="45" spans="1:8" ht="14.25" x14ac:dyDescent="0.2">
      <c r="A45" s="34">
        <v>549</v>
      </c>
      <c r="B45" s="35">
        <v>101</v>
      </c>
      <c r="C45" s="34" t="s">
        <v>350</v>
      </c>
      <c r="D45" s="36">
        <v>17000</v>
      </c>
      <c r="E45" s="41">
        <v>16273</v>
      </c>
      <c r="F45" s="37">
        <f t="shared" si="2"/>
        <v>0.95723529411764707</v>
      </c>
      <c r="G45" s="8"/>
      <c r="H45" s="13"/>
    </row>
    <row r="46" spans="1:8" ht="14.25" x14ac:dyDescent="0.2">
      <c r="A46" s="34">
        <v>558</v>
      </c>
      <c r="B46" s="35">
        <v>100</v>
      </c>
      <c r="C46" s="34" t="s">
        <v>341</v>
      </c>
      <c r="D46" s="36">
        <v>10000</v>
      </c>
      <c r="E46" s="41">
        <v>0</v>
      </c>
      <c r="F46" s="37">
        <f t="shared" si="2"/>
        <v>0</v>
      </c>
      <c r="G46" s="8"/>
      <c r="H46" s="13"/>
    </row>
    <row r="47" spans="1:8" ht="14.25" x14ac:dyDescent="0.2">
      <c r="A47" s="34">
        <v>562</v>
      </c>
      <c r="B47" s="35">
        <v>100</v>
      </c>
      <c r="C47" s="34" t="s">
        <v>351</v>
      </c>
      <c r="D47" s="36">
        <v>200000</v>
      </c>
      <c r="E47" s="41">
        <v>37361.08</v>
      </c>
      <c r="F47" s="37">
        <f t="shared" si="2"/>
        <v>0.18680540000000001</v>
      </c>
      <c r="G47" s="8"/>
      <c r="H47" s="13"/>
    </row>
    <row r="48" spans="1:8" ht="15" thickBot="1" x14ac:dyDescent="0.25">
      <c r="A48" s="636" t="s">
        <v>154</v>
      </c>
      <c r="B48" s="636"/>
      <c r="C48" s="637"/>
      <c r="D48" s="638">
        <f>SUM(D33:D47)</f>
        <v>1066000</v>
      </c>
      <c r="E48" s="638">
        <f>SUM(E33:E47)</f>
        <v>333534.96000000002</v>
      </c>
      <c r="F48" s="639">
        <f t="shared" si="2"/>
        <v>0.31288457786116325</v>
      </c>
      <c r="G48" s="8"/>
      <c r="H48" s="13"/>
    </row>
    <row r="49" spans="1:8" ht="15" thickTop="1" x14ac:dyDescent="0.2">
      <c r="A49" s="822" t="s">
        <v>352</v>
      </c>
      <c r="B49" s="823"/>
      <c r="C49" s="824"/>
      <c r="D49" s="40"/>
      <c r="E49" s="40"/>
      <c r="F49" s="40"/>
      <c r="G49" s="8"/>
      <c r="H49" s="13"/>
    </row>
    <row r="50" spans="1:8" s="9" customFormat="1" ht="14.25" x14ac:dyDescent="0.2">
      <c r="A50" s="34">
        <v>501</v>
      </c>
      <c r="B50" s="35">
        <v>102</v>
      </c>
      <c r="C50" s="34" t="s">
        <v>321</v>
      </c>
      <c r="D50" s="36">
        <v>15000</v>
      </c>
      <c r="E50" s="41">
        <v>12551.17</v>
      </c>
      <c r="F50" s="37">
        <f t="shared" ref="F50:F68" si="3">E50/D50</f>
        <v>0.83674466666666669</v>
      </c>
      <c r="G50" s="8"/>
    </row>
    <row r="51" spans="1:8" s="9" customFormat="1" ht="14.25" x14ac:dyDescent="0.2">
      <c r="A51" s="34">
        <v>501</v>
      </c>
      <c r="B51" s="35">
        <v>103</v>
      </c>
      <c r="C51" s="34" t="s">
        <v>353</v>
      </c>
      <c r="D51" s="36">
        <v>28000</v>
      </c>
      <c r="E51" s="41">
        <v>17209.3</v>
      </c>
      <c r="F51" s="37">
        <f t="shared" si="3"/>
        <v>0.6146178571428571</v>
      </c>
      <c r="G51" s="8"/>
      <c r="H51" s="13"/>
    </row>
    <row r="52" spans="1:8" s="9" customFormat="1" ht="14.25" x14ac:dyDescent="0.2">
      <c r="A52" s="34">
        <v>501</v>
      </c>
      <c r="B52" s="35">
        <v>104</v>
      </c>
      <c r="C52" s="34" t="s">
        <v>354</v>
      </c>
      <c r="D52" s="36">
        <v>15000</v>
      </c>
      <c r="E52" s="41">
        <v>953.04</v>
      </c>
      <c r="F52" s="37">
        <f t="shared" si="3"/>
        <v>6.3535999999999995E-2</v>
      </c>
      <c r="G52" s="8"/>
    </row>
    <row r="53" spans="1:8" s="9" customFormat="1" ht="14.25" x14ac:dyDescent="0.2">
      <c r="A53" s="34">
        <v>511</v>
      </c>
      <c r="B53" s="35">
        <v>100</v>
      </c>
      <c r="C53" s="34" t="s">
        <v>35</v>
      </c>
      <c r="D53" s="36">
        <v>5000</v>
      </c>
      <c r="E53" s="41">
        <v>0</v>
      </c>
      <c r="F53" s="37">
        <f t="shared" si="3"/>
        <v>0</v>
      </c>
      <c r="G53" s="8"/>
    </row>
    <row r="54" spans="1:8" s="9" customFormat="1" ht="14.25" x14ac:dyDescent="0.2">
      <c r="A54" s="34">
        <v>512</v>
      </c>
      <c r="B54" s="35">
        <v>100</v>
      </c>
      <c r="C54" s="34" t="s">
        <v>326</v>
      </c>
      <c r="D54" s="36">
        <v>3000</v>
      </c>
      <c r="E54" s="41">
        <v>468</v>
      </c>
      <c r="F54" s="37">
        <f t="shared" si="3"/>
        <v>0.156</v>
      </c>
      <c r="G54" s="8"/>
    </row>
    <row r="55" spans="1:8" s="9" customFormat="1" ht="14.25" x14ac:dyDescent="0.2">
      <c r="A55" s="34">
        <v>518</v>
      </c>
      <c r="B55" s="35">
        <v>100</v>
      </c>
      <c r="C55" s="34" t="s">
        <v>355</v>
      </c>
      <c r="D55" s="36">
        <v>2000</v>
      </c>
      <c r="E55" s="41">
        <v>0</v>
      </c>
      <c r="F55" s="37">
        <f t="shared" si="3"/>
        <v>0</v>
      </c>
      <c r="G55" s="8"/>
    </row>
    <row r="56" spans="1:8" s="9" customFormat="1" ht="14.25" x14ac:dyDescent="0.2">
      <c r="A56" s="34">
        <v>518</v>
      </c>
      <c r="B56" s="35">
        <v>102</v>
      </c>
      <c r="C56" s="34" t="s">
        <v>327</v>
      </c>
      <c r="D56" s="36">
        <v>20000</v>
      </c>
      <c r="E56" s="41">
        <v>7090</v>
      </c>
      <c r="F56" s="37">
        <f t="shared" si="3"/>
        <v>0.35449999999999998</v>
      </c>
      <c r="G56" s="8"/>
    </row>
    <row r="57" spans="1:8" s="9" customFormat="1" ht="14.25" x14ac:dyDescent="0.2">
      <c r="A57" s="34">
        <v>518</v>
      </c>
      <c r="B57" s="35">
        <v>103</v>
      </c>
      <c r="C57" s="34" t="s">
        <v>356</v>
      </c>
      <c r="D57" s="36">
        <v>15000</v>
      </c>
      <c r="E57" s="41">
        <v>30300</v>
      </c>
      <c r="F57" s="37">
        <f t="shared" si="3"/>
        <v>2.02</v>
      </c>
      <c r="G57" s="8"/>
    </row>
    <row r="58" spans="1:8" s="9" customFormat="1" ht="14.25" x14ac:dyDescent="0.2">
      <c r="A58" s="34">
        <v>518</v>
      </c>
      <c r="B58" s="35">
        <v>109</v>
      </c>
      <c r="C58" s="34" t="s">
        <v>329</v>
      </c>
      <c r="D58" s="36">
        <v>170000</v>
      </c>
      <c r="E58" s="41">
        <v>139589.1</v>
      </c>
      <c r="F58" s="37">
        <f t="shared" si="3"/>
        <v>0.82111235294117646</v>
      </c>
      <c r="G58" s="8"/>
    </row>
    <row r="59" spans="1:8" s="9" customFormat="1" ht="14.25" x14ac:dyDescent="0.2">
      <c r="A59" s="34">
        <v>521</v>
      </c>
      <c r="B59" s="35">
        <v>100</v>
      </c>
      <c r="C59" s="34" t="s">
        <v>330</v>
      </c>
      <c r="D59" s="36">
        <v>1100000</v>
      </c>
      <c r="E59" s="41">
        <v>1005081</v>
      </c>
      <c r="F59" s="37">
        <f t="shared" si="3"/>
        <v>0.91371000000000002</v>
      </c>
      <c r="G59" s="8"/>
    </row>
    <row r="60" spans="1:8" s="9" customFormat="1" ht="14.25" x14ac:dyDescent="0.2">
      <c r="A60" s="34">
        <v>524</v>
      </c>
      <c r="B60" s="35">
        <v>100</v>
      </c>
      <c r="C60" s="34" t="s">
        <v>331</v>
      </c>
      <c r="D60" s="36">
        <v>275000</v>
      </c>
      <c r="E60" s="41">
        <v>251135</v>
      </c>
      <c r="F60" s="37">
        <f t="shared" si="3"/>
        <v>0.91321818181818182</v>
      </c>
      <c r="G60" s="8"/>
    </row>
    <row r="61" spans="1:8" s="9" customFormat="1" ht="14.25" x14ac:dyDescent="0.2">
      <c r="A61" s="34">
        <v>524</v>
      </c>
      <c r="B61" s="35">
        <v>110</v>
      </c>
      <c r="C61" s="34" t="s">
        <v>332</v>
      </c>
      <c r="D61" s="36">
        <v>99000</v>
      </c>
      <c r="E61" s="41">
        <v>90363</v>
      </c>
      <c r="F61" s="37">
        <f t="shared" si="3"/>
        <v>0.91275757575757577</v>
      </c>
      <c r="G61" s="8"/>
    </row>
    <row r="62" spans="1:8" s="9" customFormat="1" ht="14.25" x14ac:dyDescent="0.2">
      <c r="A62" s="34">
        <v>525</v>
      </c>
      <c r="B62" s="35">
        <v>100</v>
      </c>
      <c r="C62" s="34" t="s">
        <v>333</v>
      </c>
      <c r="D62" s="36">
        <v>10000</v>
      </c>
      <c r="E62" s="41">
        <v>9100</v>
      </c>
      <c r="F62" s="37">
        <f t="shared" si="3"/>
        <v>0.91</v>
      </c>
      <c r="G62" s="8"/>
    </row>
    <row r="63" spans="1:8" s="9" customFormat="1" ht="14.25" x14ac:dyDescent="0.2">
      <c r="A63" s="34">
        <v>528</v>
      </c>
      <c r="B63" s="35">
        <v>110</v>
      </c>
      <c r="C63" s="34" t="s">
        <v>334</v>
      </c>
      <c r="D63" s="36">
        <v>11000</v>
      </c>
      <c r="E63" s="41">
        <v>10189</v>
      </c>
      <c r="F63" s="37">
        <f t="shared" si="3"/>
        <v>0.92627272727272725</v>
      </c>
      <c r="G63" s="8"/>
    </row>
    <row r="64" spans="1:8" s="9" customFormat="1" ht="14.25" x14ac:dyDescent="0.2">
      <c r="A64" s="34">
        <v>548</v>
      </c>
      <c r="B64" s="35">
        <v>100</v>
      </c>
      <c r="C64" s="34" t="s">
        <v>335</v>
      </c>
      <c r="D64" s="36">
        <v>66000</v>
      </c>
      <c r="E64" s="41">
        <v>49498</v>
      </c>
      <c r="F64" s="37">
        <f t="shared" si="3"/>
        <v>0.74996969696969695</v>
      </c>
      <c r="G64" s="8"/>
    </row>
    <row r="65" spans="1:8" s="9" customFormat="1" ht="14.25" x14ac:dyDescent="0.2">
      <c r="A65" s="34">
        <v>549</v>
      </c>
      <c r="B65" s="35">
        <v>100</v>
      </c>
      <c r="C65" s="34" t="s">
        <v>357</v>
      </c>
      <c r="D65" s="36">
        <v>15000</v>
      </c>
      <c r="E65" s="41">
        <v>16122.71</v>
      </c>
      <c r="F65" s="37">
        <f t="shared" si="3"/>
        <v>1.0748473333333333</v>
      </c>
      <c r="G65" s="8"/>
    </row>
    <row r="66" spans="1:8" s="9" customFormat="1" ht="14.25" x14ac:dyDescent="0.2">
      <c r="A66" s="34">
        <v>549</v>
      </c>
      <c r="B66" s="35">
        <v>101</v>
      </c>
      <c r="C66" s="34" t="s">
        <v>358</v>
      </c>
      <c r="D66" s="36">
        <v>4000</v>
      </c>
      <c r="E66" s="41">
        <v>3690</v>
      </c>
      <c r="F66" s="37">
        <f t="shared" si="3"/>
        <v>0.92249999999999999</v>
      </c>
      <c r="G66" s="8"/>
    </row>
    <row r="67" spans="1:8" s="9" customFormat="1" ht="14.25" x14ac:dyDescent="0.2">
      <c r="A67" s="34">
        <v>551</v>
      </c>
      <c r="B67" s="35">
        <v>100</v>
      </c>
      <c r="C67" s="34" t="s">
        <v>359</v>
      </c>
      <c r="D67" s="36">
        <v>20000</v>
      </c>
      <c r="E67" s="41">
        <v>19980</v>
      </c>
      <c r="F67" s="37">
        <f t="shared" si="3"/>
        <v>0.999</v>
      </c>
      <c r="G67" s="8"/>
    </row>
    <row r="68" spans="1:8" s="9" customFormat="1" ht="14.25" x14ac:dyDescent="0.2">
      <c r="A68" s="34">
        <v>558</v>
      </c>
      <c r="B68" s="35">
        <v>100</v>
      </c>
      <c r="C68" s="34" t="s">
        <v>341</v>
      </c>
      <c r="D68" s="36">
        <v>10000</v>
      </c>
      <c r="E68" s="41">
        <v>23919.279999999999</v>
      </c>
      <c r="F68" s="37">
        <f t="shared" si="3"/>
        <v>2.3919280000000001</v>
      </c>
      <c r="G68" s="8"/>
    </row>
    <row r="69" spans="1:8" s="9" customFormat="1" ht="14.25" x14ac:dyDescent="0.2">
      <c r="A69" s="34">
        <v>549</v>
      </c>
      <c r="B69" s="35">
        <v>102</v>
      </c>
      <c r="C69" s="34" t="s">
        <v>360</v>
      </c>
      <c r="D69" s="36"/>
      <c r="E69" s="41"/>
      <c r="F69" s="37"/>
      <c r="G69" s="8"/>
      <c r="H69" s="13"/>
    </row>
    <row r="70" spans="1:8" ht="15" thickBot="1" x14ac:dyDescent="0.25">
      <c r="A70" s="636" t="s">
        <v>154</v>
      </c>
      <c r="B70" s="636"/>
      <c r="C70" s="637"/>
      <c r="D70" s="638">
        <f>SUM(D50:D69)</f>
        <v>1883000</v>
      </c>
      <c r="E70" s="638">
        <f>SUM(E50:E69)</f>
        <v>1687238.6</v>
      </c>
      <c r="F70" s="639">
        <f>E70/D70</f>
        <v>0.89603749336165694</v>
      </c>
      <c r="G70" s="8"/>
    </row>
    <row r="71" spans="1:8" ht="15" thickTop="1" x14ac:dyDescent="0.2">
      <c r="A71" s="822" t="s">
        <v>361</v>
      </c>
      <c r="B71" s="823"/>
      <c r="C71" s="824"/>
      <c r="D71" s="40"/>
      <c r="E71" s="40"/>
      <c r="F71" s="40"/>
      <c r="G71" s="8"/>
    </row>
    <row r="72" spans="1:8" s="9" customFormat="1" ht="14.25" x14ac:dyDescent="0.2">
      <c r="A72" s="34">
        <v>501</v>
      </c>
      <c r="B72" s="35">
        <v>102</v>
      </c>
      <c r="C72" s="34" t="s">
        <v>321</v>
      </c>
      <c r="D72" s="36">
        <v>3000</v>
      </c>
      <c r="E72" s="41">
        <v>0</v>
      </c>
      <c r="F72" s="37">
        <f t="shared" ref="F72:F80" si="4">E72/D72</f>
        <v>0</v>
      </c>
      <c r="G72" s="8"/>
      <c r="H72" s="13"/>
    </row>
    <row r="73" spans="1:8" s="9" customFormat="1" ht="14.25" x14ac:dyDescent="0.2">
      <c r="A73" s="34">
        <v>512</v>
      </c>
      <c r="B73" s="35">
        <v>100</v>
      </c>
      <c r="C73" s="34" t="s">
        <v>326</v>
      </c>
      <c r="D73" s="36">
        <v>1000</v>
      </c>
      <c r="E73" s="41">
        <v>0</v>
      </c>
      <c r="F73" s="37">
        <f t="shared" si="4"/>
        <v>0</v>
      </c>
      <c r="G73" s="8"/>
    </row>
    <row r="74" spans="1:8" s="9" customFormat="1" ht="14.25" x14ac:dyDescent="0.2">
      <c r="A74" s="34">
        <v>518</v>
      </c>
      <c r="B74" s="35">
        <v>102</v>
      </c>
      <c r="C74" s="34" t="s">
        <v>327</v>
      </c>
      <c r="D74" s="36">
        <v>10000</v>
      </c>
      <c r="E74" s="41">
        <v>0</v>
      </c>
      <c r="F74" s="37">
        <f t="shared" si="4"/>
        <v>0</v>
      </c>
      <c r="G74" s="8"/>
    </row>
    <row r="75" spans="1:8" s="9" customFormat="1" ht="14.25" x14ac:dyDescent="0.2">
      <c r="A75" s="34">
        <v>518</v>
      </c>
      <c r="B75" s="35">
        <v>109</v>
      </c>
      <c r="C75" s="34" t="s">
        <v>329</v>
      </c>
      <c r="D75" s="36">
        <v>5000</v>
      </c>
      <c r="E75" s="41">
        <v>0</v>
      </c>
      <c r="F75" s="37">
        <f t="shared" si="4"/>
        <v>0</v>
      </c>
      <c r="G75" s="8"/>
    </row>
    <row r="76" spans="1:8" s="9" customFormat="1" ht="14.25" x14ac:dyDescent="0.2">
      <c r="A76" s="34">
        <v>521</v>
      </c>
      <c r="B76" s="35">
        <v>100</v>
      </c>
      <c r="C76" s="34" t="s">
        <v>330</v>
      </c>
      <c r="D76" s="36">
        <v>390000</v>
      </c>
      <c r="E76" s="41">
        <v>335411.34000000003</v>
      </c>
      <c r="F76" s="37">
        <f t="shared" si="4"/>
        <v>0.86002907692307695</v>
      </c>
      <c r="G76" s="8"/>
    </row>
    <row r="77" spans="1:8" s="9" customFormat="1" ht="14.25" x14ac:dyDescent="0.2">
      <c r="A77" s="34">
        <v>524</v>
      </c>
      <c r="B77" s="35">
        <v>100</v>
      </c>
      <c r="C77" s="34" t="s">
        <v>331</v>
      </c>
      <c r="D77" s="36">
        <v>103000</v>
      </c>
      <c r="E77" s="41">
        <v>83853.08</v>
      </c>
      <c r="F77" s="37">
        <f t="shared" si="4"/>
        <v>0.81410757281553403</v>
      </c>
      <c r="G77" s="8"/>
    </row>
    <row r="78" spans="1:8" s="9" customFormat="1" ht="14.25" x14ac:dyDescent="0.2">
      <c r="A78" s="34">
        <v>524</v>
      </c>
      <c r="B78" s="35">
        <v>110</v>
      </c>
      <c r="C78" s="34" t="s">
        <v>332</v>
      </c>
      <c r="D78" s="36">
        <v>38000</v>
      </c>
      <c r="E78" s="41">
        <v>30184.62</v>
      </c>
      <c r="F78" s="37">
        <f t="shared" si="4"/>
        <v>0.79433210526315789</v>
      </c>
      <c r="G78" s="8"/>
    </row>
    <row r="79" spans="1:8" ht="14.25" x14ac:dyDescent="0.2">
      <c r="A79" s="34">
        <v>528</v>
      </c>
      <c r="B79" s="35">
        <v>110</v>
      </c>
      <c r="C79" s="34" t="s">
        <v>334</v>
      </c>
      <c r="D79" s="36">
        <v>6000</v>
      </c>
      <c r="E79" s="41">
        <v>5129</v>
      </c>
      <c r="F79" s="37">
        <f t="shared" si="4"/>
        <v>0.85483333333333333</v>
      </c>
      <c r="G79" s="8"/>
    </row>
    <row r="80" spans="1:8" ht="15" thickBot="1" x14ac:dyDescent="0.25">
      <c r="A80" s="636" t="s">
        <v>154</v>
      </c>
      <c r="B80" s="636"/>
      <c r="C80" s="637"/>
      <c r="D80" s="638">
        <f>SUM(D72:D79)</f>
        <v>556000</v>
      </c>
      <c r="E80" s="638">
        <f>SUM(E72:E79)</f>
        <v>454578.04000000004</v>
      </c>
      <c r="F80" s="639">
        <f t="shared" si="4"/>
        <v>0.8175864028776979</v>
      </c>
      <c r="G80" s="8"/>
    </row>
    <row r="81" spans="1:8" ht="15" thickTop="1" x14ac:dyDescent="0.2">
      <c r="A81" s="822" t="s">
        <v>362</v>
      </c>
      <c r="B81" s="823"/>
      <c r="C81" s="824"/>
      <c r="D81" s="40"/>
      <c r="E81" s="40"/>
      <c r="F81" s="40"/>
      <c r="G81" s="8"/>
    </row>
    <row r="82" spans="1:8" s="9" customFormat="1" ht="14.25" x14ac:dyDescent="0.2">
      <c r="A82" s="34">
        <v>501</v>
      </c>
      <c r="B82" s="35">
        <v>102</v>
      </c>
      <c r="C82" s="34" t="s">
        <v>321</v>
      </c>
      <c r="D82" s="36">
        <v>2000</v>
      </c>
      <c r="E82" s="41">
        <v>1280</v>
      </c>
      <c r="F82" s="37">
        <f t="shared" ref="F82:F89" si="5">E82/D82</f>
        <v>0.64</v>
      </c>
      <c r="G82" s="8"/>
    </row>
    <row r="83" spans="1:8" s="9" customFormat="1" ht="14.25" x14ac:dyDescent="0.2">
      <c r="A83" s="34">
        <v>512</v>
      </c>
      <c r="B83" s="35">
        <v>100</v>
      </c>
      <c r="C83" s="34" t="s">
        <v>326</v>
      </c>
      <c r="D83" s="36">
        <v>1000</v>
      </c>
      <c r="E83" s="41">
        <v>300</v>
      </c>
      <c r="F83" s="37">
        <f t="shared" si="5"/>
        <v>0.3</v>
      </c>
      <c r="G83" s="8"/>
    </row>
    <row r="84" spans="1:8" s="9" customFormat="1" ht="14.25" x14ac:dyDescent="0.2">
      <c r="A84" s="34">
        <v>518</v>
      </c>
      <c r="B84" s="35">
        <v>102</v>
      </c>
      <c r="C84" s="34" t="s">
        <v>327</v>
      </c>
      <c r="D84" s="36">
        <v>20000</v>
      </c>
      <c r="E84" s="41">
        <v>3600</v>
      </c>
      <c r="F84" s="37">
        <f t="shared" si="5"/>
        <v>0.18</v>
      </c>
      <c r="G84" s="8"/>
    </row>
    <row r="85" spans="1:8" s="9" customFormat="1" ht="14.25" x14ac:dyDescent="0.2">
      <c r="A85" s="34">
        <v>521</v>
      </c>
      <c r="B85" s="35">
        <v>100</v>
      </c>
      <c r="C85" s="34" t="s">
        <v>330</v>
      </c>
      <c r="D85" s="36">
        <v>450000</v>
      </c>
      <c r="E85" s="41">
        <v>517812.96</v>
      </c>
      <c r="F85" s="37">
        <f t="shared" si="5"/>
        <v>1.1506954666666667</v>
      </c>
      <c r="G85" s="8"/>
    </row>
    <row r="86" spans="1:8" s="9" customFormat="1" ht="14.25" x14ac:dyDescent="0.2">
      <c r="A86" s="34">
        <v>524</v>
      </c>
      <c r="B86" s="35">
        <v>100</v>
      </c>
      <c r="C86" s="34" t="s">
        <v>331</v>
      </c>
      <c r="D86" s="36">
        <v>112000</v>
      </c>
      <c r="E86" s="41">
        <v>129463.11</v>
      </c>
      <c r="F86" s="37">
        <f t="shared" si="5"/>
        <v>1.155920625</v>
      </c>
      <c r="G86" s="8"/>
    </row>
    <row r="87" spans="1:8" s="9" customFormat="1" ht="14.25" x14ac:dyDescent="0.2">
      <c r="A87" s="34">
        <v>524</v>
      </c>
      <c r="B87" s="35">
        <v>110</v>
      </c>
      <c r="C87" s="34" t="s">
        <v>332</v>
      </c>
      <c r="D87" s="36">
        <v>40000</v>
      </c>
      <c r="E87" s="41">
        <v>46612.77</v>
      </c>
      <c r="F87" s="37">
        <f t="shared" si="5"/>
        <v>1.16531925</v>
      </c>
      <c r="G87" s="8"/>
    </row>
    <row r="88" spans="1:8" s="9" customFormat="1" ht="14.25" x14ac:dyDescent="0.2">
      <c r="A88" s="34">
        <v>528</v>
      </c>
      <c r="B88" s="35">
        <v>110</v>
      </c>
      <c r="C88" s="34" t="s">
        <v>334</v>
      </c>
      <c r="D88" s="36">
        <v>11000</v>
      </c>
      <c r="E88" s="41">
        <v>10281</v>
      </c>
      <c r="F88" s="37">
        <f t="shared" si="5"/>
        <v>0.9346363636363636</v>
      </c>
      <c r="G88" s="8"/>
    </row>
    <row r="89" spans="1:8" ht="15" thickBot="1" x14ac:dyDescent="0.25">
      <c r="A89" s="636" t="s">
        <v>154</v>
      </c>
      <c r="B89" s="636"/>
      <c r="C89" s="637"/>
      <c r="D89" s="638">
        <f>SUM(D82:D88)</f>
        <v>636000</v>
      </c>
      <c r="E89" s="638">
        <f>SUM(E82:E88)</f>
        <v>709349.84000000008</v>
      </c>
      <c r="F89" s="639">
        <f t="shared" si="5"/>
        <v>1.1153299371069183</v>
      </c>
      <c r="G89" s="8"/>
    </row>
    <row r="90" spans="1:8" ht="15" thickTop="1" x14ac:dyDescent="0.2">
      <c r="A90" s="822" t="s">
        <v>363</v>
      </c>
      <c r="B90" s="823"/>
      <c r="C90" s="824"/>
      <c r="D90" s="40"/>
      <c r="E90" s="40"/>
      <c r="F90" s="40"/>
      <c r="G90" s="8"/>
    </row>
    <row r="91" spans="1:8" s="9" customFormat="1" ht="14.25" x14ac:dyDescent="0.2">
      <c r="A91" s="34">
        <v>501</v>
      </c>
      <c r="B91" s="35">
        <v>102</v>
      </c>
      <c r="C91" s="34" t="s">
        <v>321</v>
      </c>
      <c r="D91" s="36">
        <v>10000</v>
      </c>
      <c r="E91" s="41">
        <v>14650.3</v>
      </c>
      <c r="F91" s="37">
        <f t="shared" ref="F91:F107" si="6">E91/D91</f>
        <v>1.4650299999999998</v>
      </c>
      <c r="G91" s="8"/>
    </row>
    <row r="92" spans="1:8" s="9" customFormat="1" ht="14.25" x14ac:dyDescent="0.2">
      <c r="A92" s="34">
        <v>501</v>
      </c>
      <c r="B92" s="35">
        <v>121</v>
      </c>
      <c r="C92" s="34" t="s">
        <v>322</v>
      </c>
      <c r="D92" s="36">
        <v>4000000</v>
      </c>
      <c r="E92" s="41">
        <v>2682937.8199999998</v>
      </c>
      <c r="F92" s="37">
        <f t="shared" si="6"/>
        <v>0.67073445499999995</v>
      </c>
      <c r="G92" s="8"/>
    </row>
    <row r="93" spans="1:8" s="9" customFormat="1" ht="14.25" x14ac:dyDescent="0.2">
      <c r="A93" s="34">
        <v>502</v>
      </c>
      <c r="B93" s="35">
        <v>121</v>
      </c>
      <c r="C93" s="34" t="s">
        <v>323</v>
      </c>
      <c r="D93" s="36">
        <v>170000</v>
      </c>
      <c r="E93" s="41">
        <v>150005.93</v>
      </c>
      <c r="F93" s="37">
        <f t="shared" si="6"/>
        <v>0.8823878235294117</v>
      </c>
      <c r="G93" s="8"/>
    </row>
    <row r="94" spans="1:8" s="9" customFormat="1" ht="14.25" x14ac:dyDescent="0.2">
      <c r="A94" s="34">
        <v>502</v>
      </c>
      <c r="B94" s="35">
        <v>122</v>
      </c>
      <c r="C94" s="34" t="s">
        <v>324</v>
      </c>
      <c r="D94" s="36">
        <v>30000</v>
      </c>
      <c r="E94" s="41">
        <v>43031.05</v>
      </c>
      <c r="F94" s="37">
        <f t="shared" si="6"/>
        <v>1.4343683333333335</v>
      </c>
      <c r="G94" s="8"/>
      <c r="H94" s="13"/>
    </row>
    <row r="95" spans="1:8" s="9" customFormat="1" ht="14.25" x14ac:dyDescent="0.2">
      <c r="A95" s="34">
        <v>511</v>
      </c>
      <c r="B95" s="35">
        <v>100</v>
      </c>
      <c r="C95" s="34" t="s">
        <v>35</v>
      </c>
      <c r="D95" s="36">
        <v>250000</v>
      </c>
      <c r="E95" s="41">
        <v>300590</v>
      </c>
      <c r="F95" s="37">
        <f>E95/D95</f>
        <v>1.2023600000000001</v>
      </c>
      <c r="G95" s="7"/>
    </row>
    <row r="96" spans="1:8" s="9" customFormat="1" ht="14.25" x14ac:dyDescent="0.2">
      <c r="A96" s="34">
        <v>511</v>
      </c>
      <c r="B96" s="35">
        <v>101</v>
      </c>
      <c r="C96" s="34" t="s">
        <v>325</v>
      </c>
      <c r="D96" s="36">
        <v>65000</v>
      </c>
      <c r="E96" s="41">
        <v>36732.519999999997</v>
      </c>
      <c r="F96" s="37">
        <f t="shared" si="6"/>
        <v>0.56511569230769221</v>
      </c>
      <c r="G96" s="7"/>
    </row>
    <row r="97" spans="1:8" s="9" customFormat="1" ht="14.25" x14ac:dyDescent="0.2">
      <c r="A97" s="34">
        <v>518</v>
      </c>
      <c r="B97" s="35">
        <v>105</v>
      </c>
      <c r="C97" s="34" t="s">
        <v>328</v>
      </c>
      <c r="D97" s="36">
        <v>10000</v>
      </c>
      <c r="E97" s="41">
        <v>7514.29</v>
      </c>
      <c r="F97" s="37">
        <f t="shared" si="6"/>
        <v>0.75142900000000001</v>
      </c>
      <c r="G97" s="8"/>
    </row>
    <row r="98" spans="1:8" s="9" customFormat="1" ht="14.25" x14ac:dyDescent="0.2">
      <c r="A98" s="34">
        <v>518</v>
      </c>
      <c r="B98" s="35">
        <v>109</v>
      </c>
      <c r="C98" s="34" t="s">
        <v>329</v>
      </c>
      <c r="D98" s="36">
        <v>35000</v>
      </c>
      <c r="E98" s="41">
        <v>58347.69</v>
      </c>
      <c r="F98" s="37">
        <f t="shared" si="6"/>
        <v>1.6670768571428571</v>
      </c>
      <c r="G98" s="7"/>
    </row>
    <row r="99" spans="1:8" s="9" customFormat="1" ht="14.25" x14ac:dyDescent="0.2">
      <c r="A99" s="34">
        <v>521</v>
      </c>
      <c r="B99" s="35">
        <v>100</v>
      </c>
      <c r="C99" s="34" t="s">
        <v>330</v>
      </c>
      <c r="D99" s="36">
        <v>450000</v>
      </c>
      <c r="E99" s="41">
        <v>491319.66</v>
      </c>
      <c r="F99" s="37">
        <f t="shared" si="6"/>
        <v>1.0918214666666666</v>
      </c>
      <c r="G99" s="8"/>
    </row>
    <row r="100" spans="1:8" ht="14.25" x14ac:dyDescent="0.2">
      <c r="A100" s="34">
        <v>524</v>
      </c>
      <c r="B100" s="35">
        <v>100</v>
      </c>
      <c r="C100" s="34" t="s">
        <v>331</v>
      </c>
      <c r="D100" s="36">
        <v>112000</v>
      </c>
      <c r="E100" s="41">
        <v>120453.6</v>
      </c>
      <c r="F100" s="37">
        <f t="shared" si="6"/>
        <v>1.0754785714285715</v>
      </c>
      <c r="G100" s="8"/>
    </row>
    <row r="101" spans="1:8" ht="14.25" x14ac:dyDescent="0.2">
      <c r="A101" s="34">
        <v>524</v>
      </c>
      <c r="B101" s="35">
        <v>110</v>
      </c>
      <c r="C101" s="34" t="s">
        <v>332</v>
      </c>
      <c r="D101" s="36">
        <v>40000</v>
      </c>
      <c r="E101" s="41">
        <v>43339.88</v>
      </c>
      <c r="F101" s="37">
        <f t="shared" si="6"/>
        <v>1.0834969999999999</v>
      </c>
      <c r="G101" s="8"/>
    </row>
    <row r="102" spans="1:8" ht="14.25" x14ac:dyDescent="0.2">
      <c r="A102" s="34">
        <v>528</v>
      </c>
      <c r="B102" s="35">
        <v>110</v>
      </c>
      <c r="C102" s="34" t="s">
        <v>334</v>
      </c>
      <c r="D102" s="36">
        <v>12000</v>
      </c>
      <c r="E102" s="41">
        <v>9913</v>
      </c>
      <c r="F102" s="37">
        <f t="shared" si="6"/>
        <v>0.82608333333333328</v>
      </c>
      <c r="G102" s="8"/>
    </row>
    <row r="103" spans="1:8" ht="14.25" x14ac:dyDescent="0.2">
      <c r="A103" s="34">
        <v>538</v>
      </c>
      <c r="B103" s="35">
        <v>102</v>
      </c>
      <c r="C103" s="34" t="s">
        <v>336</v>
      </c>
      <c r="D103" s="36">
        <v>1000</v>
      </c>
      <c r="E103" s="41">
        <v>0</v>
      </c>
      <c r="F103" s="37">
        <f t="shared" si="6"/>
        <v>0</v>
      </c>
      <c r="G103" s="8"/>
    </row>
    <row r="104" spans="1:8" s="9" customFormat="1" ht="14.25" x14ac:dyDescent="0.2">
      <c r="A104" s="34">
        <v>549</v>
      </c>
      <c r="B104" s="35">
        <v>101</v>
      </c>
      <c r="C104" s="34" t="s">
        <v>364</v>
      </c>
      <c r="D104" s="36">
        <v>5000</v>
      </c>
      <c r="E104" s="41">
        <v>5055.8</v>
      </c>
      <c r="F104" s="37">
        <f t="shared" si="6"/>
        <v>1.0111600000000001</v>
      </c>
      <c r="G104" s="8"/>
    </row>
    <row r="105" spans="1:8" s="9" customFormat="1" ht="14.25" x14ac:dyDescent="0.2">
      <c r="A105" s="34">
        <v>551</v>
      </c>
      <c r="B105" s="35">
        <v>100</v>
      </c>
      <c r="C105" s="34" t="s">
        <v>339</v>
      </c>
      <c r="D105" s="36">
        <v>280000</v>
      </c>
      <c r="E105" s="41">
        <v>277950</v>
      </c>
      <c r="F105" s="37">
        <f t="shared" si="6"/>
        <v>0.99267857142857141</v>
      </c>
      <c r="G105" s="8"/>
    </row>
    <row r="106" spans="1:8" s="9" customFormat="1" ht="14.25" x14ac:dyDescent="0.2">
      <c r="A106" s="46">
        <v>558</v>
      </c>
      <c r="B106" s="47">
        <v>100</v>
      </c>
      <c r="C106" s="46" t="s">
        <v>370</v>
      </c>
      <c r="D106" s="624"/>
      <c r="E106" s="625">
        <v>7802.47</v>
      </c>
      <c r="F106" s="48"/>
      <c r="G106" s="8"/>
    </row>
    <row r="107" spans="1:8" ht="15" thickBot="1" x14ac:dyDescent="0.25">
      <c r="A107" s="636" t="s">
        <v>154</v>
      </c>
      <c r="B107" s="636"/>
      <c r="C107" s="637"/>
      <c r="D107" s="638">
        <f>SUM(D91:D105)</f>
        <v>5470000</v>
      </c>
      <c r="E107" s="638">
        <f>SUM(E91:E106)</f>
        <v>4249644.0099999988</v>
      </c>
      <c r="F107" s="639">
        <f t="shared" si="6"/>
        <v>0.77690018464350985</v>
      </c>
      <c r="G107" s="8"/>
    </row>
    <row r="108" spans="1:8" ht="15" thickTop="1" x14ac:dyDescent="0.2">
      <c r="A108" s="822" t="s">
        <v>365</v>
      </c>
      <c r="B108" s="823"/>
      <c r="C108" s="824"/>
      <c r="D108" s="40"/>
      <c r="E108" s="40"/>
      <c r="F108" s="40"/>
      <c r="G108" s="8"/>
    </row>
    <row r="109" spans="1:8" s="9" customFormat="1" ht="14.25" x14ac:dyDescent="0.2">
      <c r="A109" s="34">
        <v>501</v>
      </c>
      <c r="B109" s="35">
        <v>102</v>
      </c>
      <c r="C109" s="34" t="s">
        <v>321</v>
      </c>
      <c r="D109" s="36">
        <v>2000</v>
      </c>
      <c r="E109" s="41">
        <v>871.9</v>
      </c>
      <c r="F109" s="37">
        <f t="shared" ref="F109:F121" si="7">E109/D109</f>
        <v>0.43595</v>
      </c>
      <c r="G109" s="8"/>
      <c r="H109" s="13"/>
    </row>
    <row r="110" spans="1:8" s="9" customFormat="1" ht="14.25" x14ac:dyDescent="0.2">
      <c r="A110" s="34">
        <v>501</v>
      </c>
      <c r="B110" s="35">
        <v>121</v>
      </c>
      <c r="C110" s="34" t="s">
        <v>322</v>
      </c>
      <c r="D110" s="36">
        <v>210000</v>
      </c>
      <c r="E110" s="41">
        <v>129926.91</v>
      </c>
      <c r="F110" s="37">
        <f t="shared" si="7"/>
        <v>0.61869957142857146</v>
      </c>
      <c r="G110" s="8"/>
    </row>
    <row r="111" spans="1:8" s="9" customFormat="1" ht="14.25" x14ac:dyDescent="0.2">
      <c r="A111" s="34">
        <v>502</v>
      </c>
      <c r="B111" s="35">
        <v>121</v>
      </c>
      <c r="C111" s="34" t="s">
        <v>323</v>
      </c>
      <c r="D111" s="36">
        <v>15000</v>
      </c>
      <c r="E111" s="41">
        <v>9762.8799999999992</v>
      </c>
      <c r="F111" s="37">
        <f t="shared" si="7"/>
        <v>0.65085866666666659</v>
      </c>
      <c r="G111" s="8"/>
    </row>
    <row r="112" spans="1:8" s="9" customFormat="1" ht="14.25" x14ac:dyDescent="0.2">
      <c r="A112" s="34">
        <v>502</v>
      </c>
      <c r="B112" s="35">
        <v>122</v>
      </c>
      <c r="C112" s="34" t="s">
        <v>324</v>
      </c>
      <c r="D112" s="36">
        <v>2000</v>
      </c>
      <c r="E112" s="41">
        <v>148.4</v>
      </c>
      <c r="F112" s="37">
        <f t="shared" si="7"/>
        <v>7.4200000000000002E-2</v>
      </c>
      <c r="G112" s="8"/>
    </row>
    <row r="113" spans="1:8" s="9" customFormat="1" ht="14.25" x14ac:dyDescent="0.2">
      <c r="A113" s="34">
        <v>511</v>
      </c>
      <c r="B113" s="35">
        <v>100</v>
      </c>
      <c r="C113" s="34" t="s">
        <v>35</v>
      </c>
      <c r="D113" s="36">
        <v>30000</v>
      </c>
      <c r="E113" s="41">
        <v>2892</v>
      </c>
      <c r="F113" s="37">
        <f t="shared" si="7"/>
        <v>9.64E-2</v>
      </c>
      <c r="G113" s="8"/>
    </row>
    <row r="114" spans="1:8" s="9" customFormat="1" ht="14.25" x14ac:dyDescent="0.2">
      <c r="A114" s="34">
        <v>518</v>
      </c>
      <c r="B114" s="35">
        <v>105</v>
      </c>
      <c r="C114" s="34" t="s">
        <v>328</v>
      </c>
      <c r="D114" s="36">
        <v>10000</v>
      </c>
      <c r="E114" s="41">
        <v>5684.88</v>
      </c>
      <c r="F114" s="37">
        <f t="shared" si="7"/>
        <v>0.56848799999999999</v>
      </c>
      <c r="G114" s="8"/>
    </row>
    <row r="115" spans="1:8" s="9" customFormat="1" ht="14.25" x14ac:dyDescent="0.2">
      <c r="A115" s="34">
        <v>518</v>
      </c>
      <c r="B115" s="35">
        <v>109</v>
      </c>
      <c r="C115" s="34" t="s">
        <v>329</v>
      </c>
      <c r="D115" s="36">
        <v>10000</v>
      </c>
      <c r="E115" s="41">
        <v>0</v>
      </c>
      <c r="F115" s="37">
        <f t="shared" si="7"/>
        <v>0</v>
      </c>
      <c r="G115" s="8"/>
    </row>
    <row r="116" spans="1:8" s="9" customFormat="1" ht="14.25" x14ac:dyDescent="0.2">
      <c r="A116" s="34">
        <v>521</v>
      </c>
      <c r="B116" s="35">
        <v>100</v>
      </c>
      <c r="C116" s="34" t="s">
        <v>330</v>
      </c>
      <c r="D116" s="36">
        <v>45000</v>
      </c>
      <c r="E116" s="41">
        <v>46056.85</v>
      </c>
      <c r="F116" s="37">
        <f t="shared" si="7"/>
        <v>1.0234855555555555</v>
      </c>
      <c r="G116" s="8"/>
    </row>
    <row r="117" spans="1:8" s="9" customFormat="1" ht="14.25" x14ac:dyDescent="0.2">
      <c r="A117" s="34">
        <v>524</v>
      </c>
      <c r="B117" s="35">
        <v>100</v>
      </c>
      <c r="C117" s="34" t="s">
        <v>331</v>
      </c>
      <c r="D117" s="36">
        <v>11000</v>
      </c>
      <c r="E117" s="41">
        <v>11512.9</v>
      </c>
      <c r="F117" s="37">
        <f t="shared" si="7"/>
        <v>1.0466272727272727</v>
      </c>
      <c r="G117" s="8"/>
    </row>
    <row r="118" spans="1:8" s="9" customFormat="1" ht="14.25" x14ac:dyDescent="0.2">
      <c r="A118" s="34">
        <v>524</v>
      </c>
      <c r="B118" s="35">
        <v>110</v>
      </c>
      <c r="C118" s="34" t="s">
        <v>332</v>
      </c>
      <c r="D118" s="36">
        <v>4000</v>
      </c>
      <c r="E118" s="41">
        <v>4142.0200000000004</v>
      </c>
      <c r="F118" s="37">
        <f t="shared" si="7"/>
        <v>1.0355050000000001</v>
      </c>
      <c r="G118" s="8"/>
    </row>
    <row r="119" spans="1:8" s="9" customFormat="1" ht="14.25" x14ac:dyDescent="0.2">
      <c r="A119" s="34">
        <v>549</v>
      </c>
      <c r="B119" s="35">
        <v>101</v>
      </c>
      <c r="C119" s="34" t="s">
        <v>364</v>
      </c>
      <c r="D119" s="36">
        <v>1000</v>
      </c>
      <c r="E119" s="41">
        <v>762.8</v>
      </c>
      <c r="F119" s="37">
        <f t="shared" si="7"/>
        <v>0.76279999999999992</v>
      </c>
      <c r="G119" s="8"/>
    </row>
    <row r="120" spans="1:8" s="9" customFormat="1" ht="14.25" x14ac:dyDescent="0.2">
      <c r="A120" s="34">
        <v>551</v>
      </c>
      <c r="B120" s="35">
        <v>100</v>
      </c>
      <c r="C120" s="34" t="s">
        <v>339</v>
      </c>
      <c r="D120" s="36">
        <v>40000</v>
      </c>
      <c r="E120" s="41">
        <v>35739</v>
      </c>
      <c r="F120" s="37">
        <f t="shared" si="7"/>
        <v>0.89347500000000002</v>
      </c>
      <c r="G120" s="8"/>
    </row>
    <row r="121" spans="1:8" ht="15" thickBot="1" x14ac:dyDescent="0.25">
      <c r="A121" s="636" t="s">
        <v>154</v>
      </c>
      <c r="B121" s="636"/>
      <c r="C121" s="637"/>
      <c r="D121" s="638">
        <f>SUM(D109:D120)</f>
        <v>380000</v>
      </c>
      <c r="E121" s="638">
        <f>SUM(E109:E120)</f>
        <v>247500.53999999998</v>
      </c>
      <c r="F121" s="639">
        <f t="shared" si="7"/>
        <v>0.65131721052631575</v>
      </c>
      <c r="G121" s="8"/>
    </row>
    <row r="122" spans="1:8" ht="15" thickTop="1" x14ac:dyDescent="0.2">
      <c r="A122" s="822" t="s">
        <v>366</v>
      </c>
      <c r="B122" s="823"/>
      <c r="C122" s="824"/>
      <c r="D122" s="40"/>
      <c r="E122" s="40"/>
      <c r="F122" s="40"/>
      <c r="G122" s="8"/>
    </row>
    <row r="123" spans="1:8" s="9" customFormat="1" ht="14.25" x14ac:dyDescent="0.2">
      <c r="A123" s="34">
        <v>501</v>
      </c>
      <c r="B123" s="35">
        <v>102</v>
      </c>
      <c r="C123" s="34" t="s">
        <v>321</v>
      </c>
      <c r="D123" s="36">
        <v>1000</v>
      </c>
      <c r="E123" s="41">
        <v>871.9</v>
      </c>
      <c r="F123" s="37">
        <f t="shared" ref="F123:F134" si="8">E123/D123</f>
        <v>0.87190000000000001</v>
      </c>
      <c r="G123" s="8"/>
      <c r="H123" s="13"/>
    </row>
    <row r="124" spans="1:8" s="9" customFormat="1" ht="14.25" x14ac:dyDescent="0.2">
      <c r="A124" s="34">
        <v>501</v>
      </c>
      <c r="B124" s="35">
        <v>121</v>
      </c>
      <c r="C124" s="34" t="s">
        <v>322</v>
      </c>
      <c r="D124" s="36">
        <v>398000</v>
      </c>
      <c r="E124" s="41">
        <v>233652.76</v>
      </c>
      <c r="F124" s="37">
        <f t="shared" si="8"/>
        <v>0.58706723618090451</v>
      </c>
      <c r="G124" s="8"/>
    </row>
    <row r="125" spans="1:8" s="9" customFormat="1" ht="14.25" x14ac:dyDescent="0.2">
      <c r="A125" s="34">
        <v>502</v>
      </c>
      <c r="B125" s="35">
        <v>121</v>
      </c>
      <c r="C125" s="34" t="s">
        <v>323</v>
      </c>
      <c r="D125" s="36">
        <v>25000</v>
      </c>
      <c r="E125" s="41">
        <v>10521.7</v>
      </c>
      <c r="F125" s="37">
        <f t="shared" si="8"/>
        <v>0.42086800000000002</v>
      </c>
      <c r="G125" s="8"/>
    </row>
    <row r="126" spans="1:8" s="9" customFormat="1" ht="14.25" x14ac:dyDescent="0.2">
      <c r="A126" s="34">
        <v>502</v>
      </c>
      <c r="B126" s="35">
        <v>122</v>
      </c>
      <c r="C126" s="34" t="s">
        <v>324</v>
      </c>
      <c r="D126" s="36">
        <v>2000</v>
      </c>
      <c r="E126" s="41">
        <v>222.6</v>
      </c>
      <c r="F126" s="37">
        <f t="shared" si="8"/>
        <v>0.1113</v>
      </c>
      <c r="G126" s="8"/>
    </row>
    <row r="127" spans="1:8" s="9" customFormat="1" ht="14.25" x14ac:dyDescent="0.2">
      <c r="A127" s="34">
        <v>511</v>
      </c>
      <c r="B127" s="35">
        <v>100</v>
      </c>
      <c r="C127" s="34" t="s">
        <v>35</v>
      </c>
      <c r="D127" s="36">
        <v>15000</v>
      </c>
      <c r="E127" s="41">
        <v>7776</v>
      </c>
      <c r="F127" s="37">
        <f t="shared" si="8"/>
        <v>0.51839999999999997</v>
      </c>
      <c r="G127" s="8"/>
    </row>
    <row r="128" spans="1:8" s="9" customFormat="1" ht="14.25" x14ac:dyDescent="0.2">
      <c r="A128" s="34">
        <v>518</v>
      </c>
      <c r="B128" s="35">
        <v>105</v>
      </c>
      <c r="C128" s="34" t="s">
        <v>328</v>
      </c>
      <c r="D128" s="36">
        <v>6000</v>
      </c>
      <c r="E128" s="41">
        <v>5480</v>
      </c>
      <c r="F128" s="37">
        <f t="shared" si="8"/>
        <v>0.91333333333333333</v>
      </c>
      <c r="G128" s="8"/>
    </row>
    <row r="129" spans="1:9" s="9" customFormat="1" ht="14.25" x14ac:dyDescent="0.2">
      <c r="A129" s="34">
        <v>518</v>
      </c>
      <c r="B129" s="35">
        <v>109</v>
      </c>
      <c r="C129" s="34" t="s">
        <v>329</v>
      </c>
      <c r="D129" s="36">
        <v>5000</v>
      </c>
      <c r="E129" s="41">
        <v>0</v>
      </c>
      <c r="F129" s="37">
        <f t="shared" si="8"/>
        <v>0</v>
      </c>
      <c r="G129" s="8"/>
    </row>
    <row r="130" spans="1:9" s="9" customFormat="1" ht="14.25" x14ac:dyDescent="0.2">
      <c r="A130" s="34">
        <v>521</v>
      </c>
      <c r="B130" s="35">
        <v>100</v>
      </c>
      <c r="C130" s="34" t="s">
        <v>330</v>
      </c>
      <c r="D130" s="36">
        <v>66000</v>
      </c>
      <c r="E130" s="41">
        <v>69559.16</v>
      </c>
      <c r="F130" s="37">
        <f t="shared" si="8"/>
        <v>1.0539266666666667</v>
      </c>
      <c r="G130" s="8"/>
    </row>
    <row r="131" spans="1:9" s="9" customFormat="1" ht="14.25" x14ac:dyDescent="0.2">
      <c r="A131" s="34">
        <v>524</v>
      </c>
      <c r="B131" s="35">
        <v>100</v>
      </c>
      <c r="C131" s="34" t="s">
        <v>331</v>
      </c>
      <c r="D131" s="36">
        <v>17000</v>
      </c>
      <c r="E131" s="41">
        <v>17388.09</v>
      </c>
      <c r="F131" s="37">
        <f t="shared" si="8"/>
        <v>1.0228288235294118</v>
      </c>
      <c r="G131" s="8"/>
    </row>
    <row r="132" spans="1:9" s="9" customFormat="1" ht="14.25" x14ac:dyDescent="0.2">
      <c r="A132" s="34">
        <v>524</v>
      </c>
      <c r="B132" s="35">
        <v>110</v>
      </c>
      <c r="C132" s="34" t="s">
        <v>332</v>
      </c>
      <c r="D132" s="36">
        <v>6000</v>
      </c>
      <c r="E132" s="41">
        <v>6256.32</v>
      </c>
      <c r="F132" s="37">
        <f t="shared" si="8"/>
        <v>1.0427199999999999</v>
      </c>
      <c r="G132" s="8"/>
    </row>
    <row r="133" spans="1:9" s="9" customFormat="1" ht="14.25" x14ac:dyDescent="0.2">
      <c r="A133" s="34">
        <v>551</v>
      </c>
      <c r="B133" s="35">
        <v>100</v>
      </c>
      <c r="C133" s="34" t="s">
        <v>339</v>
      </c>
      <c r="D133" s="36">
        <v>70000</v>
      </c>
      <c r="E133" s="41">
        <v>67562.039999999994</v>
      </c>
      <c r="F133" s="37">
        <f t="shared" si="8"/>
        <v>0.96517199999999992</v>
      </c>
      <c r="G133" s="8"/>
      <c r="H133" s="13"/>
    </row>
    <row r="134" spans="1:9" ht="15" thickBot="1" x14ac:dyDescent="0.25">
      <c r="A134" s="636" t="s">
        <v>154</v>
      </c>
      <c r="B134" s="636"/>
      <c r="C134" s="637"/>
      <c r="D134" s="638">
        <f>SUM(D123:D133)</f>
        <v>611000</v>
      </c>
      <c r="E134" s="638">
        <f>SUM(E123:E133)</f>
        <v>419290.57</v>
      </c>
      <c r="F134" s="639">
        <f t="shared" si="8"/>
        <v>0.68623661211129294</v>
      </c>
      <c r="G134" s="8"/>
    </row>
    <row r="135" spans="1:9" ht="15" thickTop="1" x14ac:dyDescent="0.2">
      <c r="A135" s="822" t="s">
        <v>367</v>
      </c>
      <c r="B135" s="823"/>
      <c r="C135" s="824"/>
      <c r="D135" s="40"/>
      <c r="E135" s="40"/>
      <c r="F135" s="40"/>
      <c r="G135" s="8"/>
    </row>
    <row r="136" spans="1:9" s="9" customFormat="1" ht="14.25" x14ac:dyDescent="0.2">
      <c r="A136" s="34">
        <v>501</v>
      </c>
      <c r="B136" s="35">
        <v>102</v>
      </c>
      <c r="C136" s="34" t="s">
        <v>321</v>
      </c>
      <c r="D136" s="36">
        <v>1000</v>
      </c>
      <c r="E136" s="41">
        <v>871.9</v>
      </c>
      <c r="F136" s="37">
        <f t="shared" ref="F136:F147" si="9">E136/D136</f>
        <v>0.87190000000000001</v>
      </c>
      <c r="G136" s="8"/>
      <c r="H136" s="13"/>
    </row>
    <row r="137" spans="1:9" s="9" customFormat="1" ht="14.25" x14ac:dyDescent="0.2">
      <c r="A137" s="34">
        <v>501</v>
      </c>
      <c r="B137" s="35">
        <v>121</v>
      </c>
      <c r="C137" s="34" t="s">
        <v>322</v>
      </c>
      <c r="D137" s="36">
        <v>410000</v>
      </c>
      <c r="E137" s="41">
        <v>261453.98</v>
      </c>
      <c r="F137" s="37">
        <f t="shared" si="9"/>
        <v>0.63769263414634147</v>
      </c>
      <c r="G137" s="8"/>
    </row>
    <row r="138" spans="1:9" s="9" customFormat="1" ht="14.25" x14ac:dyDescent="0.2">
      <c r="A138" s="34">
        <v>502</v>
      </c>
      <c r="B138" s="35">
        <v>121</v>
      </c>
      <c r="C138" s="34" t="s">
        <v>323</v>
      </c>
      <c r="D138" s="36">
        <v>40000</v>
      </c>
      <c r="E138" s="41">
        <v>23344.5</v>
      </c>
      <c r="F138" s="37">
        <f t="shared" si="9"/>
        <v>0.58361249999999998</v>
      </c>
      <c r="G138" s="8"/>
    </row>
    <row r="139" spans="1:9" s="9" customFormat="1" ht="14.25" x14ac:dyDescent="0.2">
      <c r="A139" s="34">
        <v>502</v>
      </c>
      <c r="B139" s="35">
        <v>122</v>
      </c>
      <c r="C139" s="34" t="s">
        <v>324</v>
      </c>
      <c r="D139" s="36">
        <v>3000</v>
      </c>
      <c r="E139" s="41">
        <v>371</v>
      </c>
      <c r="F139" s="37">
        <f t="shared" si="9"/>
        <v>0.12366666666666666</v>
      </c>
      <c r="G139" s="8"/>
    </row>
    <row r="140" spans="1:9" s="9" customFormat="1" ht="14.25" x14ac:dyDescent="0.2">
      <c r="A140" s="34">
        <v>511</v>
      </c>
      <c r="B140" s="35">
        <v>100</v>
      </c>
      <c r="C140" s="34" t="s">
        <v>35</v>
      </c>
      <c r="D140" s="36">
        <v>35000</v>
      </c>
      <c r="E140" s="41">
        <v>16670</v>
      </c>
      <c r="F140" s="37">
        <f t="shared" si="9"/>
        <v>0.47628571428571431</v>
      </c>
      <c r="G140" s="8"/>
      <c r="H140" s="10"/>
      <c r="I140" s="10"/>
    </row>
    <row r="141" spans="1:9" s="9" customFormat="1" ht="14.25" x14ac:dyDescent="0.2">
      <c r="A141" s="34">
        <v>518</v>
      </c>
      <c r="B141" s="35">
        <v>105</v>
      </c>
      <c r="C141" s="34" t="s">
        <v>328</v>
      </c>
      <c r="D141" s="36">
        <v>7000</v>
      </c>
      <c r="E141" s="41">
        <v>11950</v>
      </c>
      <c r="F141" s="37">
        <f t="shared" si="9"/>
        <v>1.7071428571428571</v>
      </c>
      <c r="G141" s="8"/>
      <c r="H141" s="10"/>
      <c r="I141" s="10"/>
    </row>
    <row r="142" spans="1:9" s="9" customFormat="1" ht="14.25" x14ac:dyDescent="0.2">
      <c r="A142" s="34">
        <v>518</v>
      </c>
      <c r="B142" s="35">
        <v>109</v>
      </c>
      <c r="C142" s="34" t="s">
        <v>329</v>
      </c>
      <c r="D142" s="36">
        <v>10000</v>
      </c>
      <c r="E142" s="41">
        <v>3840</v>
      </c>
      <c r="F142" s="37">
        <f t="shared" si="9"/>
        <v>0.38400000000000001</v>
      </c>
      <c r="G142" s="8"/>
      <c r="H142" s="10"/>
      <c r="I142" s="10"/>
    </row>
    <row r="143" spans="1:9" s="9" customFormat="1" ht="14.25" x14ac:dyDescent="0.2">
      <c r="A143" s="34">
        <v>521</v>
      </c>
      <c r="B143" s="35">
        <v>100</v>
      </c>
      <c r="C143" s="34" t="s">
        <v>330</v>
      </c>
      <c r="D143" s="36">
        <v>90000</v>
      </c>
      <c r="E143" s="41">
        <v>90125.52</v>
      </c>
      <c r="F143" s="37">
        <f t="shared" si="9"/>
        <v>1.0013946666666667</v>
      </c>
      <c r="G143" s="8"/>
    </row>
    <row r="144" spans="1:9" s="9" customFormat="1" ht="14.25" x14ac:dyDescent="0.2">
      <c r="A144" s="34">
        <v>524</v>
      </c>
      <c r="B144" s="35">
        <v>100</v>
      </c>
      <c r="C144" s="34" t="s">
        <v>331</v>
      </c>
      <c r="D144" s="36">
        <v>23000</v>
      </c>
      <c r="E144" s="41">
        <v>22523.360000000001</v>
      </c>
      <c r="F144" s="37">
        <f t="shared" si="9"/>
        <v>0.97927652173913049</v>
      </c>
      <c r="G144" s="8"/>
    </row>
    <row r="145" spans="1:8" s="9" customFormat="1" ht="14.25" x14ac:dyDescent="0.2">
      <c r="A145" s="34">
        <v>524</v>
      </c>
      <c r="B145" s="35">
        <v>110</v>
      </c>
      <c r="C145" s="34" t="s">
        <v>332</v>
      </c>
      <c r="D145" s="36">
        <v>10000</v>
      </c>
      <c r="E145" s="41">
        <v>8112.59</v>
      </c>
      <c r="F145" s="37">
        <f t="shared" si="9"/>
        <v>0.81125900000000006</v>
      </c>
      <c r="G145" s="8"/>
    </row>
    <row r="146" spans="1:8" s="9" customFormat="1" ht="14.25" x14ac:dyDescent="0.2">
      <c r="A146" s="34">
        <v>551</v>
      </c>
      <c r="B146" s="35">
        <v>100</v>
      </c>
      <c r="C146" s="34" t="s">
        <v>339</v>
      </c>
      <c r="D146" s="36">
        <v>125000</v>
      </c>
      <c r="E146" s="41">
        <v>120262</v>
      </c>
      <c r="F146" s="37">
        <f t="shared" si="9"/>
        <v>0.96209599999999995</v>
      </c>
      <c r="G146" s="8"/>
    </row>
    <row r="147" spans="1:8" ht="15" thickBot="1" x14ac:dyDescent="0.25">
      <c r="A147" s="636" t="s">
        <v>154</v>
      </c>
      <c r="B147" s="636"/>
      <c r="C147" s="637"/>
      <c r="D147" s="638">
        <f>SUM(D136:D146)</f>
        <v>754000</v>
      </c>
      <c r="E147" s="638">
        <f>SUM(E136:E146)</f>
        <v>559524.85000000009</v>
      </c>
      <c r="F147" s="639">
        <f t="shared" si="9"/>
        <v>0.74207539787798416</v>
      </c>
      <c r="G147" s="8"/>
    </row>
    <row r="148" spans="1:8" ht="15" thickTop="1" x14ac:dyDescent="0.2">
      <c r="A148" s="822" t="s">
        <v>368</v>
      </c>
      <c r="B148" s="823"/>
      <c r="C148" s="824"/>
      <c r="D148" s="40"/>
      <c r="E148" s="40"/>
      <c r="F148" s="40"/>
      <c r="G148" s="8"/>
    </row>
    <row r="149" spans="1:8" s="9" customFormat="1" ht="14.25" x14ac:dyDescent="0.2">
      <c r="A149" s="34">
        <v>501</v>
      </c>
      <c r="B149" s="35">
        <v>102</v>
      </c>
      <c r="C149" s="34" t="s">
        <v>321</v>
      </c>
      <c r="D149" s="36">
        <v>30000</v>
      </c>
      <c r="E149" s="41">
        <v>29671.58</v>
      </c>
      <c r="F149" s="37">
        <f t="shared" ref="F149:F158" si="10">E149/D149</f>
        <v>0.98905266666666669</v>
      </c>
      <c r="G149" s="8"/>
      <c r="H149" s="13"/>
    </row>
    <row r="150" spans="1:8" s="9" customFormat="1" ht="14.25" x14ac:dyDescent="0.2">
      <c r="A150" s="34">
        <v>502</v>
      </c>
      <c r="B150" s="35">
        <v>101</v>
      </c>
      <c r="C150" s="34" t="s">
        <v>323</v>
      </c>
      <c r="D150" s="36">
        <v>1000</v>
      </c>
      <c r="E150" s="41">
        <v>0</v>
      </c>
      <c r="F150" s="37">
        <f t="shared" si="10"/>
        <v>0</v>
      </c>
      <c r="G150" s="8"/>
    </row>
    <row r="151" spans="1:8" s="9" customFormat="1" ht="14.25" x14ac:dyDescent="0.2">
      <c r="A151" s="34">
        <v>502</v>
      </c>
      <c r="B151" s="35">
        <v>102</v>
      </c>
      <c r="C151" s="34" t="s">
        <v>324</v>
      </c>
      <c r="D151" s="36">
        <v>80000</v>
      </c>
      <c r="E151" s="41">
        <v>861.66</v>
      </c>
      <c r="F151" s="37">
        <f t="shared" si="10"/>
        <v>1.0770749999999999E-2</v>
      </c>
      <c r="G151" s="8"/>
    </row>
    <row r="152" spans="1:8" s="9" customFormat="1" ht="14.25" x14ac:dyDescent="0.2">
      <c r="A152" s="34">
        <v>511</v>
      </c>
      <c r="B152" s="35">
        <v>100</v>
      </c>
      <c r="C152" s="34" t="s">
        <v>35</v>
      </c>
      <c r="D152" s="36">
        <v>500000</v>
      </c>
      <c r="E152" s="41">
        <v>612528.18000000005</v>
      </c>
      <c r="F152" s="37">
        <f t="shared" si="10"/>
        <v>1.2250563600000002</v>
      </c>
      <c r="G152" s="8"/>
    </row>
    <row r="153" spans="1:8" s="9" customFormat="1" ht="14.25" x14ac:dyDescent="0.2">
      <c r="A153" s="34">
        <v>518</v>
      </c>
      <c r="B153" s="35">
        <v>105</v>
      </c>
      <c r="C153" s="34" t="s">
        <v>328</v>
      </c>
      <c r="D153" s="36">
        <v>10000</v>
      </c>
      <c r="E153" s="41">
        <v>7087</v>
      </c>
      <c r="F153" s="37">
        <f t="shared" si="10"/>
        <v>0.7087</v>
      </c>
      <c r="G153" s="8"/>
    </row>
    <row r="154" spans="1:8" s="9" customFormat="1" ht="14.25" x14ac:dyDescent="0.2">
      <c r="A154" s="34">
        <v>518</v>
      </c>
      <c r="B154" s="35">
        <v>109</v>
      </c>
      <c r="C154" s="34" t="s">
        <v>329</v>
      </c>
      <c r="D154" s="36">
        <v>200000</v>
      </c>
      <c r="E154" s="41">
        <v>277243.59000000003</v>
      </c>
      <c r="F154" s="37">
        <f t="shared" si="10"/>
        <v>1.38621795</v>
      </c>
      <c r="G154" s="7"/>
    </row>
    <row r="155" spans="1:8" s="9" customFormat="1" ht="14.25" x14ac:dyDescent="0.2">
      <c r="A155" s="34">
        <v>562</v>
      </c>
      <c r="B155" s="35">
        <v>100</v>
      </c>
      <c r="C155" s="34" t="s">
        <v>369</v>
      </c>
      <c r="D155" s="36">
        <v>50000</v>
      </c>
      <c r="E155" s="41">
        <v>3376.27</v>
      </c>
      <c r="F155" s="37">
        <f>E155/D155</f>
        <v>6.7525399999999999E-2</v>
      </c>
      <c r="G155" s="8"/>
    </row>
    <row r="156" spans="1:8" s="9" customFormat="1" ht="14.25" x14ac:dyDescent="0.2">
      <c r="A156" s="34">
        <v>549</v>
      </c>
      <c r="B156" s="35">
        <v>100</v>
      </c>
      <c r="C156" s="34" t="s">
        <v>349</v>
      </c>
      <c r="D156" s="36">
        <v>10000</v>
      </c>
      <c r="E156" s="41">
        <v>1800</v>
      </c>
      <c r="F156" s="37">
        <f>E156/D156</f>
        <v>0.18</v>
      </c>
      <c r="G156" s="8"/>
    </row>
    <row r="157" spans="1:8" s="9" customFormat="1" ht="14.25" x14ac:dyDescent="0.2">
      <c r="A157" s="34">
        <v>549</v>
      </c>
      <c r="B157" s="35">
        <v>100</v>
      </c>
      <c r="C157" s="34" t="s">
        <v>345</v>
      </c>
      <c r="D157" s="36">
        <v>23000</v>
      </c>
      <c r="E157" s="41">
        <v>20059.599999999999</v>
      </c>
      <c r="F157" s="37">
        <f t="shared" si="10"/>
        <v>0.87215652173913039</v>
      </c>
      <c r="G157" s="8"/>
    </row>
    <row r="158" spans="1:8" s="9" customFormat="1" ht="14.25" x14ac:dyDescent="0.2">
      <c r="A158" s="34">
        <v>551</v>
      </c>
      <c r="B158" s="35">
        <v>100</v>
      </c>
      <c r="C158" s="34" t="s">
        <v>339</v>
      </c>
      <c r="D158" s="36">
        <v>32000</v>
      </c>
      <c r="E158" s="41">
        <v>28781.919999999998</v>
      </c>
      <c r="F158" s="37">
        <f t="shared" si="10"/>
        <v>0.89943499999999998</v>
      </c>
      <c r="G158" s="8"/>
    </row>
    <row r="159" spans="1:8" s="9" customFormat="1" ht="14.25" x14ac:dyDescent="0.2">
      <c r="A159" s="34">
        <v>558</v>
      </c>
      <c r="B159" s="35">
        <v>100</v>
      </c>
      <c r="C159" s="34" t="s">
        <v>370</v>
      </c>
      <c r="D159" s="36"/>
      <c r="E159" s="41">
        <v>13736</v>
      </c>
      <c r="F159" s="37"/>
      <c r="G159" s="8"/>
    </row>
    <row r="160" spans="1:8" ht="15" thickBot="1" x14ac:dyDescent="0.25">
      <c r="A160" s="636" t="s">
        <v>154</v>
      </c>
      <c r="B160" s="636"/>
      <c r="C160" s="637"/>
      <c r="D160" s="638">
        <f>SUM(D149:D159)</f>
        <v>936000</v>
      </c>
      <c r="E160" s="638">
        <f>SUM(E149:E159)</f>
        <v>995145.8</v>
      </c>
      <c r="F160" s="639">
        <f>E160/D160</f>
        <v>1.0631899572649572</v>
      </c>
      <c r="G160" s="8"/>
    </row>
    <row r="161" spans="1:9" ht="15" thickTop="1" x14ac:dyDescent="0.2">
      <c r="A161" s="822" t="s">
        <v>371</v>
      </c>
      <c r="B161" s="823"/>
      <c r="C161" s="824"/>
      <c r="D161" s="40"/>
      <c r="E161" s="40"/>
      <c r="F161" s="40"/>
      <c r="G161" s="8"/>
    </row>
    <row r="162" spans="1:9" ht="14.25" x14ac:dyDescent="0.2">
      <c r="A162" s="34">
        <v>556</v>
      </c>
      <c r="B162" s="35">
        <v>100</v>
      </c>
      <c r="C162" s="34" t="s">
        <v>340</v>
      </c>
      <c r="D162" s="36"/>
      <c r="E162" s="41">
        <v>113120.9</v>
      </c>
      <c r="F162" s="37"/>
      <c r="G162" s="8"/>
    </row>
    <row r="163" spans="1:9" ht="15" thickBot="1" x14ac:dyDescent="0.25">
      <c r="A163" s="825" t="s">
        <v>154</v>
      </c>
      <c r="B163" s="826"/>
      <c r="C163" s="637"/>
      <c r="D163" s="638"/>
      <c r="E163" s="638">
        <f>E162</f>
        <v>113120.9</v>
      </c>
      <c r="F163" s="639"/>
      <c r="G163" s="8"/>
    </row>
    <row r="164" spans="1:9" ht="15.75" customHeight="1" thickTop="1" x14ac:dyDescent="0.2">
      <c r="A164" s="827" t="s">
        <v>239</v>
      </c>
      <c r="B164" s="828"/>
      <c r="C164" s="828"/>
      <c r="D164" s="828"/>
      <c r="E164" s="828"/>
      <c r="F164" s="829"/>
      <c r="G164" s="7"/>
    </row>
    <row r="165" spans="1:9" ht="14.25" x14ac:dyDescent="0.2">
      <c r="A165" s="822" t="s">
        <v>319</v>
      </c>
      <c r="B165" s="823"/>
      <c r="C165" s="824"/>
      <c r="D165" s="40"/>
      <c r="E165" s="40"/>
      <c r="F165" s="40"/>
      <c r="G165" s="7"/>
    </row>
    <row r="166" spans="1:9" ht="14.25" x14ac:dyDescent="0.2">
      <c r="A166" s="34">
        <v>603</v>
      </c>
      <c r="B166" s="35">
        <v>100</v>
      </c>
      <c r="C166" s="34" t="s">
        <v>372</v>
      </c>
      <c r="D166" s="43">
        <v>8249000</v>
      </c>
      <c r="E166" s="43">
        <f>7835030.6+748966.8</f>
        <v>8583997.4000000004</v>
      </c>
      <c r="F166" s="37">
        <f t="shared" ref="F166:F174" si="11">E166/D166</f>
        <v>1.0406106679597527</v>
      </c>
      <c r="G166" s="7"/>
      <c r="I166" s="11"/>
    </row>
    <row r="167" spans="1:9" ht="14.25" x14ac:dyDescent="0.2">
      <c r="A167" s="34">
        <v>603</v>
      </c>
      <c r="B167" s="35">
        <v>100</v>
      </c>
      <c r="C167" s="34" t="s">
        <v>373</v>
      </c>
      <c r="D167" s="43">
        <v>2725000</v>
      </c>
      <c r="E167" s="43">
        <v>2698346.2</v>
      </c>
      <c r="F167" s="37">
        <f t="shared" si="11"/>
        <v>0.99021878899082572</v>
      </c>
      <c r="G167" s="7"/>
    </row>
    <row r="168" spans="1:9" ht="14.25" x14ac:dyDescent="0.2">
      <c r="A168" s="34">
        <v>603</v>
      </c>
      <c r="B168" s="35">
        <v>100</v>
      </c>
      <c r="C168" s="34" t="s">
        <v>244</v>
      </c>
      <c r="D168" s="43">
        <v>600000</v>
      </c>
      <c r="E168" s="43">
        <v>658042.19999999995</v>
      </c>
      <c r="F168" s="37">
        <f t="shared" si="11"/>
        <v>1.0967369999999999</v>
      </c>
      <c r="G168" s="7"/>
    </row>
    <row r="169" spans="1:9" ht="14.25" x14ac:dyDescent="0.2">
      <c r="A169" s="34">
        <v>603</v>
      </c>
      <c r="B169" s="35">
        <v>100</v>
      </c>
      <c r="C169" s="34" t="s">
        <v>374</v>
      </c>
      <c r="D169" s="43">
        <v>1200000</v>
      </c>
      <c r="E169" s="43">
        <f>1351459.77+766.68</f>
        <v>1352226.45</v>
      </c>
      <c r="F169" s="37">
        <f t="shared" si="11"/>
        <v>1.1268553749999999</v>
      </c>
      <c r="G169" s="7"/>
    </row>
    <row r="170" spans="1:9" ht="14.25" x14ac:dyDescent="0.2">
      <c r="A170" s="34">
        <v>603</v>
      </c>
      <c r="B170" s="35">
        <v>100</v>
      </c>
      <c r="C170" s="34" t="s">
        <v>375</v>
      </c>
      <c r="D170" s="43">
        <v>1500000</v>
      </c>
      <c r="E170" s="43">
        <f>1470205+8233.46</f>
        <v>1478438.46</v>
      </c>
      <c r="F170" s="37">
        <f t="shared" si="11"/>
        <v>0.98562563999999997</v>
      </c>
      <c r="G170" s="7"/>
    </row>
    <row r="171" spans="1:9" ht="14.25" x14ac:dyDescent="0.2">
      <c r="A171" s="34">
        <v>603</v>
      </c>
      <c r="B171" s="35">
        <v>100</v>
      </c>
      <c r="C171" s="34" t="s">
        <v>376</v>
      </c>
      <c r="D171" s="43">
        <v>91000</v>
      </c>
      <c r="E171" s="43">
        <v>91958</v>
      </c>
      <c r="F171" s="37">
        <f t="shared" si="11"/>
        <v>1.0105274725274724</v>
      </c>
      <c r="G171" s="7"/>
    </row>
    <row r="172" spans="1:9" ht="14.25" x14ac:dyDescent="0.2">
      <c r="A172" s="34">
        <v>603</v>
      </c>
      <c r="B172" s="35">
        <v>100</v>
      </c>
      <c r="C172" s="34" t="s">
        <v>377</v>
      </c>
      <c r="D172" s="43">
        <v>50000</v>
      </c>
      <c r="E172" s="43">
        <v>77323.070000000007</v>
      </c>
      <c r="F172" s="37">
        <f t="shared" si="11"/>
        <v>1.5464614000000001</v>
      </c>
      <c r="G172" s="7"/>
    </row>
    <row r="173" spans="1:9" ht="14.25" x14ac:dyDescent="0.2">
      <c r="A173" s="34">
        <v>603</v>
      </c>
      <c r="B173" s="35">
        <v>100</v>
      </c>
      <c r="C173" s="34" t="s">
        <v>378</v>
      </c>
      <c r="D173" s="43">
        <v>20000</v>
      </c>
      <c r="E173" s="43">
        <v>23939.85</v>
      </c>
      <c r="F173" s="37">
        <f t="shared" si="11"/>
        <v>1.1969924999999999</v>
      </c>
      <c r="G173" s="7"/>
    </row>
    <row r="174" spans="1:9" ht="15" thickBot="1" x14ac:dyDescent="0.25">
      <c r="A174" s="636" t="s">
        <v>154</v>
      </c>
      <c r="B174" s="636"/>
      <c r="C174" s="636"/>
      <c r="D174" s="640">
        <f>SUM(D166:D173)</f>
        <v>14435000</v>
      </c>
      <c r="E174" s="640">
        <f>SUM(E166:E173)</f>
        <v>14964271.630000001</v>
      </c>
      <c r="F174" s="639">
        <f t="shared" si="11"/>
        <v>1.0366658559057846</v>
      </c>
      <c r="G174" s="7"/>
    </row>
    <row r="175" spans="1:9" ht="15" thickTop="1" x14ac:dyDescent="0.2">
      <c r="A175" s="822" t="s">
        <v>320</v>
      </c>
      <c r="B175" s="823"/>
      <c r="C175" s="824"/>
      <c r="D175" s="49"/>
      <c r="E175" s="49"/>
      <c r="F175" s="40"/>
      <c r="G175" s="7"/>
    </row>
    <row r="176" spans="1:9" ht="14.25" x14ac:dyDescent="0.2">
      <c r="A176" s="34">
        <v>602</v>
      </c>
      <c r="B176" s="35"/>
      <c r="C176" s="34" t="s">
        <v>248</v>
      </c>
      <c r="D176" s="43">
        <f>4920000+800000</f>
        <v>5720000</v>
      </c>
      <c r="E176" s="43">
        <f>4633391.74+846930.06</f>
        <v>5480321.8000000007</v>
      </c>
      <c r="F176" s="37">
        <f>E176/D176</f>
        <v>0.95809821678321694</v>
      </c>
      <c r="G176" s="7"/>
    </row>
    <row r="177" spans="1:8" ht="14.25" x14ac:dyDescent="0.2">
      <c r="A177" s="34">
        <v>602</v>
      </c>
      <c r="B177" s="35"/>
      <c r="C177" s="34" t="s">
        <v>249</v>
      </c>
      <c r="D177" s="43">
        <v>380000</v>
      </c>
      <c r="E177" s="43">
        <v>348862.59</v>
      </c>
      <c r="F177" s="37">
        <f>E177/D177</f>
        <v>0.91805944736842116</v>
      </c>
      <c r="G177" s="7"/>
    </row>
    <row r="178" spans="1:8" ht="14.25" x14ac:dyDescent="0.2">
      <c r="A178" s="34">
        <v>602</v>
      </c>
      <c r="B178" s="35"/>
      <c r="C178" s="34" t="s">
        <v>250</v>
      </c>
      <c r="D178" s="43">
        <f>90000+521000</f>
        <v>611000</v>
      </c>
      <c r="E178" s="43">
        <f>84642.98+526503.49</f>
        <v>611146.47</v>
      </c>
      <c r="F178" s="37">
        <f>E178/D178</f>
        <v>1.000239721767594</v>
      </c>
      <c r="G178" s="7"/>
    </row>
    <row r="179" spans="1:8" ht="14.25" x14ac:dyDescent="0.2">
      <c r="A179" s="34">
        <v>602</v>
      </c>
      <c r="B179" s="35"/>
      <c r="C179" s="34" t="s">
        <v>251</v>
      </c>
      <c r="D179" s="43">
        <v>754000</v>
      </c>
      <c r="E179" s="43">
        <v>638961.06999999995</v>
      </c>
      <c r="F179" s="37">
        <f>E179/D179</f>
        <v>0.84742847480106098</v>
      </c>
      <c r="G179" s="7"/>
    </row>
    <row r="180" spans="1:8" ht="15" thickBot="1" x14ac:dyDescent="0.25">
      <c r="A180" s="636" t="s">
        <v>154</v>
      </c>
      <c r="B180" s="636"/>
      <c r="C180" s="636"/>
      <c r="D180" s="640">
        <f>SUM(D176:D179)</f>
        <v>7465000</v>
      </c>
      <c r="E180" s="640">
        <f>SUM(E176:E179)</f>
        <v>7079291.9300000006</v>
      </c>
      <c r="F180" s="639">
        <f>E180/D180</f>
        <v>0.94833113596785001</v>
      </c>
      <c r="G180" s="7"/>
    </row>
    <row r="181" spans="1:8" ht="15" thickTop="1" x14ac:dyDescent="0.2">
      <c r="A181" s="822" t="s">
        <v>252</v>
      </c>
      <c r="B181" s="823"/>
      <c r="C181" s="824"/>
      <c r="D181" s="49"/>
      <c r="E181" s="49"/>
      <c r="F181" s="40"/>
      <c r="G181" s="7"/>
    </row>
    <row r="182" spans="1:8" ht="14.25" x14ac:dyDescent="0.2">
      <c r="A182" s="34">
        <v>662</v>
      </c>
      <c r="B182" s="35">
        <v>100</v>
      </c>
      <c r="C182" s="34" t="s">
        <v>379</v>
      </c>
      <c r="D182" s="43">
        <v>50000</v>
      </c>
      <c r="E182" s="43">
        <f>1561.95+19.26</f>
        <v>1581.21</v>
      </c>
      <c r="F182" s="37">
        <f>E182/D182</f>
        <v>3.1624199999999998E-2</v>
      </c>
      <c r="G182" s="7"/>
    </row>
    <row r="183" spans="1:8" ht="14.25" x14ac:dyDescent="0.2">
      <c r="A183" s="34">
        <v>602</v>
      </c>
      <c r="B183" s="35">
        <v>100</v>
      </c>
      <c r="C183" s="34" t="s">
        <v>380</v>
      </c>
      <c r="D183" s="43">
        <v>5000</v>
      </c>
      <c r="E183" s="43">
        <v>2875.77</v>
      </c>
      <c r="F183" s="37">
        <f>E183/D183</f>
        <v>0.57515399999999994</v>
      </c>
      <c r="G183" s="7"/>
    </row>
    <row r="184" spans="1:8" ht="14.25" x14ac:dyDescent="0.2">
      <c r="A184" s="34">
        <v>602</v>
      </c>
      <c r="B184" s="35">
        <v>100</v>
      </c>
      <c r="C184" s="34" t="s">
        <v>381</v>
      </c>
      <c r="D184" s="43">
        <v>0</v>
      </c>
      <c r="E184" s="43">
        <v>22909.32</v>
      </c>
      <c r="F184" s="37">
        <v>0</v>
      </c>
      <c r="G184" s="7"/>
    </row>
    <row r="185" spans="1:8" ht="14.25" x14ac:dyDescent="0.2">
      <c r="A185" s="34">
        <v>649</v>
      </c>
      <c r="B185" s="35">
        <v>100</v>
      </c>
      <c r="C185" s="34" t="s">
        <v>382</v>
      </c>
      <c r="D185" s="43">
        <v>20000</v>
      </c>
      <c r="E185" s="43">
        <v>25950</v>
      </c>
      <c r="F185" s="37">
        <f>E185/D185</f>
        <v>1.2975000000000001</v>
      </c>
      <c r="G185" s="7"/>
    </row>
    <row r="186" spans="1:8" ht="16.5" customHeight="1" thickBot="1" x14ac:dyDescent="0.25">
      <c r="A186" s="21" t="s">
        <v>154</v>
      </c>
      <c r="B186" s="21"/>
      <c r="C186" s="21"/>
      <c r="D186" s="23">
        <f>SUM(D182:D185)</f>
        <v>75000</v>
      </c>
      <c r="E186" s="23">
        <f>SUM(E182:E185)</f>
        <v>53316.3</v>
      </c>
      <c r="F186" s="22">
        <f>E186/D186</f>
        <v>0.71088400000000007</v>
      </c>
      <c r="G186" s="7"/>
    </row>
    <row r="187" spans="1:8" ht="15" thickTop="1" x14ac:dyDescent="0.2">
      <c r="A187" s="19" t="s">
        <v>278</v>
      </c>
      <c r="B187" s="19"/>
      <c r="C187" s="19"/>
      <c r="D187" s="24">
        <f>D16+D31+D48+D70+D80+D89+D107+D121+D134+D147+D160</f>
        <v>16371000</v>
      </c>
      <c r="E187" s="24">
        <f>E16+E31+E48+E70+E80+E89+E107+E121+E134+E147+E160+E163</f>
        <v>13367755.869999999</v>
      </c>
      <c r="F187" s="20">
        <f>E187/D187</f>
        <v>0.81655096634292346</v>
      </c>
      <c r="H187" s="13"/>
    </row>
    <row r="188" spans="1:8" ht="14.25" x14ac:dyDescent="0.2">
      <c r="A188" s="19" t="s">
        <v>277</v>
      </c>
      <c r="B188" s="19"/>
      <c r="C188" s="19"/>
      <c r="D188" s="24">
        <f>D186+D180+D174</f>
        <v>21975000</v>
      </c>
      <c r="E188" s="24">
        <f>E186+E180+E174</f>
        <v>22096879.859999999</v>
      </c>
      <c r="F188" s="20">
        <f>E188/D188</f>
        <v>1.0055462962457338</v>
      </c>
    </row>
    <row r="189" spans="1:8" ht="14.25" x14ac:dyDescent="0.2">
      <c r="A189" s="19" t="s">
        <v>383</v>
      </c>
      <c r="B189" s="19"/>
      <c r="C189" s="19"/>
      <c r="D189" s="25">
        <f>D188-D187</f>
        <v>5604000</v>
      </c>
      <c r="E189" s="25">
        <f>E188-E187</f>
        <v>8729123.9900000002</v>
      </c>
      <c r="F189" s="20">
        <f>E189/D189</f>
        <v>1.5576595271234832</v>
      </c>
      <c r="H189" s="13"/>
    </row>
    <row r="190" spans="1:8" x14ac:dyDescent="0.2">
      <c r="B190" s="12"/>
      <c r="E190" s="13"/>
    </row>
    <row r="191" spans="1:8" x14ac:dyDescent="0.2">
      <c r="A191" s="626"/>
      <c r="B191" s="12"/>
      <c r="E191" s="13"/>
    </row>
    <row r="192" spans="1:8" x14ac:dyDescent="0.2">
      <c r="B192" s="12"/>
      <c r="E192" s="9"/>
    </row>
    <row r="195" spans="1:2" x14ac:dyDescent="0.2">
      <c r="A195" s="17"/>
      <c r="B195" s="18"/>
    </row>
    <row r="196" spans="1:2" x14ac:dyDescent="0.2">
      <c r="A196" s="17"/>
      <c r="B196" s="9"/>
    </row>
  </sheetData>
  <sheetProtection selectLockedCells="1" selectUnlockedCells="1"/>
  <mergeCells count="20">
    <mergeCell ref="A122:C122"/>
    <mergeCell ref="A1:F1"/>
    <mergeCell ref="A2:F2"/>
    <mergeCell ref="A4:C4"/>
    <mergeCell ref="A17:C17"/>
    <mergeCell ref="A25:C25"/>
    <mergeCell ref="A32:C32"/>
    <mergeCell ref="A49:C49"/>
    <mergeCell ref="A71:C71"/>
    <mergeCell ref="A81:C81"/>
    <mergeCell ref="A90:C90"/>
    <mergeCell ref="A108:C108"/>
    <mergeCell ref="A175:C175"/>
    <mergeCell ref="A181:C181"/>
    <mergeCell ref="A135:C135"/>
    <mergeCell ref="A148:C148"/>
    <mergeCell ref="A161:C161"/>
    <mergeCell ref="A163:B163"/>
    <mergeCell ref="A164:F164"/>
    <mergeCell ref="A165:C165"/>
  </mergeCells>
  <pageMargins left="0.39374999999999999" right="0.39374999999999999" top="0.88611111111111107" bottom="1.0249999999999999" header="0.78749999999999998" footer="0.78749999999999998"/>
  <pageSetup paperSize="9" scale="98" firstPageNumber="0" fitToHeight="0" orientation="portrait" r:id="rId1"/>
  <headerFooter alignWithMargins="0"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opLeftCell="A49" zoomScaleNormal="100" workbookViewId="0">
      <selection activeCell="G56" sqref="G56"/>
    </sheetView>
  </sheetViews>
  <sheetFormatPr defaultColWidth="8.75" defaultRowHeight="12.75" x14ac:dyDescent="0.2"/>
  <cols>
    <col min="1" max="1" width="8.75" style="69"/>
    <col min="2" max="2" width="31.75" style="69" customWidth="1"/>
    <col min="3" max="6" width="9.875" style="69" customWidth="1"/>
    <col min="7" max="16384" width="8.75" style="69"/>
  </cols>
  <sheetData>
    <row r="1" spans="1:6" ht="21" thickBot="1" x14ac:dyDescent="0.35">
      <c r="B1" s="70" t="s">
        <v>83</v>
      </c>
    </row>
    <row r="3" spans="1:6" ht="14.25" x14ac:dyDescent="0.2">
      <c r="A3" s="68" t="s">
        <v>95</v>
      </c>
      <c r="B3" s="68" t="s">
        <v>78</v>
      </c>
      <c r="C3" s="112" t="s">
        <v>79</v>
      </c>
      <c r="D3" s="111" t="s">
        <v>80</v>
      </c>
      <c r="E3" s="111" t="s">
        <v>96</v>
      </c>
      <c r="F3" s="80" t="s">
        <v>82</v>
      </c>
    </row>
    <row r="4" spans="1:6" ht="14.25" x14ac:dyDescent="0.2">
      <c r="A4" s="124">
        <v>1111</v>
      </c>
      <c r="B4" s="154" t="s">
        <v>448</v>
      </c>
      <c r="C4" s="155">
        <v>18430</v>
      </c>
      <c r="D4" s="155">
        <v>19605.430059999999</v>
      </c>
      <c r="E4" s="109">
        <v>1.0637779999999999</v>
      </c>
      <c r="F4" s="133">
        <v>1175.4300599999999</v>
      </c>
    </row>
    <row r="5" spans="1:6" ht="14.25" x14ac:dyDescent="0.2">
      <c r="A5" s="125">
        <v>1112</v>
      </c>
      <c r="B5" s="113" t="s">
        <v>449</v>
      </c>
      <c r="C5" s="114">
        <v>408.5</v>
      </c>
      <c r="D5" s="114">
        <v>519.75022999999999</v>
      </c>
      <c r="E5" s="86">
        <v>1.272338</v>
      </c>
      <c r="F5" s="135">
        <v>111.25023</v>
      </c>
    </row>
    <row r="6" spans="1:6" ht="14.25" x14ac:dyDescent="0.2">
      <c r="A6" s="125">
        <v>1113</v>
      </c>
      <c r="B6" s="113" t="s">
        <v>450</v>
      </c>
      <c r="C6" s="114">
        <v>1647.1</v>
      </c>
      <c r="D6" s="114">
        <v>1778.23279</v>
      </c>
      <c r="E6" s="86">
        <v>1.0796140000000001</v>
      </c>
      <c r="F6" s="136">
        <v>131.13279</v>
      </c>
    </row>
    <row r="7" spans="1:6" ht="14.25" x14ac:dyDescent="0.2">
      <c r="A7" s="127">
        <v>1121</v>
      </c>
      <c r="B7" s="113" t="s">
        <v>97</v>
      </c>
      <c r="C7" s="114">
        <v>17765</v>
      </c>
      <c r="D7" s="114">
        <v>18939.579900000001</v>
      </c>
      <c r="E7" s="86">
        <v>1.066117</v>
      </c>
      <c r="F7" s="137">
        <v>1174.5799</v>
      </c>
    </row>
    <row r="8" spans="1:6" ht="14.25" x14ac:dyDescent="0.2">
      <c r="A8" s="128">
        <v>1122</v>
      </c>
      <c r="B8" s="113" t="s">
        <v>98</v>
      </c>
      <c r="C8" s="114">
        <v>2559</v>
      </c>
      <c r="D8" s="114">
        <v>2558.92</v>
      </c>
      <c r="E8" s="86">
        <v>0.99996799999999997</v>
      </c>
      <c r="F8" s="135">
        <v>-0.08</v>
      </c>
    </row>
    <row r="9" spans="1:6" ht="14.25" x14ac:dyDescent="0.2">
      <c r="A9" s="125">
        <v>1211</v>
      </c>
      <c r="B9" s="113" t="s">
        <v>6</v>
      </c>
      <c r="C9" s="114">
        <v>36070.6</v>
      </c>
      <c r="D9" s="114">
        <v>39441.791279999998</v>
      </c>
      <c r="E9" s="86">
        <v>1.0934600000000001</v>
      </c>
      <c r="F9" s="135">
        <v>3371.19128</v>
      </c>
    </row>
    <row r="10" spans="1:6" ht="14.25" x14ac:dyDescent="0.2">
      <c r="A10" s="125">
        <v>1334</v>
      </c>
      <c r="B10" s="113" t="s">
        <v>99</v>
      </c>
      <c r="C10" s="114">
        <v>185</v>
      </c>
      <c r="D10" s="114">
        <v>194.30323999999999</v>
      </c>
      <c r="E10" s="86">
        <v>1.050287</v>
      </c>
      <c r="F10" s="135">
        <v>9.3032400000000006</v>
      </c>
    </row>
    <row r="11" spans="1:6" ht="14.25" x14ac:dyDescent="0.2">
      <c r="A11" s="127">
        <v>1341</v>
      </c>
      <c r="B11" s="113" t="s">
        <v>100</v>
      </c>
      <c r="C11" s="114">
        <v>138.6</v>
      </c>
      <c r="D11" s="114">
        <v>140.209</v>
      </c>
      <c r="E11" s="86">
        <v>1.0116080000000001</v>
      </c>
      <c r="F11" s="135">
        <v>1.609</v>
      </c>
    </row>
    <row r="12" spans="1:6" ht="14.25" x14ac:dyDescent="0.2">
      <c r="A12" s="128">
        <v>1343</v>
      </c>
      <c r="B12" s="113" t="s">
        <v>101</v>
      </c>
      <c r="C12" s="114">
        <v>124.7</v>
      </c>
      <c r="D12" s="114">
        <v>129.42400000000001</v>
      </c>
      <c r="E12" s="86">
        <v>1.037882</v>
      </c>
      <c r="F12" s="135">
        <v>4.7240000000000002</v>
      </c>
    </row>
    <row r="13" spans="1:6" ht="14.25" x14ac:dyDescent="0.2">
      <c r="A13" s="127">
        <v>1353</v>
      </c>
      <c r="B13" s="113" t="s">
        <v>102</v>
      </c>
      <c r="C13" s="114">
        <v>287.39999999999998</v>
      </c>
      <c r="D13" s="114">
        <v>299.23</v>
      </c>
      <c r="E13" s="86">
        <v>1.0411619999999999</v>
      </c>
      <c r="F13" s="136">
        <v>11.83</v>
      </c>
    </row>
    <row r="14" spans="1:6" ht="14.25" x14ac:dyDescent="0.2">
      <c r="A14" s="127">
        <v>1356</v>
      </c>
      <c r="B14" s="113" t="s">
        <v>452</v>
      </c>
      <c r="C14" s="114">
        <v>224</v>
      </c>
      <c r="D14" s="114">
        <v>223.99700000000001</v>
      </c>
      <c r="E14" s="86">
        <v>0.99998600000000004</v>
      </c>
      <c r="F14" s="135">
        <v>-3.0000000000000001E-3</v>
      </c>
    </row>
    <row r="15" spans="1:6" ht="14.25" x14ac:dyDescent="0.2">
      <c r="A15" s="127">
        <v>1361</v>
      </c>
      <c r="B15" s="113" t="s">
        <v>7</v>
      </c>
      <c r="C15" s="114">
        <v>5931.2</v>
      </c>
      <c r="D15" s="114">
        <v>6234.41</v>
      </c>
      <c r="E15" s="86">
        <v>1.051121</v>
      </c>
      <c r="F15" s="135">
        <v>303.20999999999998</v>
      </c>
    </row>
    <row r="16" spans="1:6" ht="14.25" x14ac:dyDescent="0.2">
      <c r="A16" s="127">
        <v>1381</v>
      </c>
      <c r="B16" s="113" t="s">
        <v>454</v>
      </c>
      <c r="C16" s="114">
        <v>9788.7000000000007</v>
      </c>
      <c r="D16" s="114">
        <v>9954.9372299999995</v>
      </c>
      <c r="E16" s="86">
        <v>1.0169820000000001</v>
      </c>
      <c r="F16" s="136">
        <v>166.23723000000001</v>
      </c>
    </row>
    <row r="17" spans="1:6" ht="14.25" x14ac:dyDescent="0.2">
      <c r="A17" s="128">
        <v>1382</v>
      </c>
      <c r="B17" s="113" t="s">
        <v>455</v>
      </c>
      <c r="C17" s="114">
        <v>117.3</v>
      </c>
      <c r="D17" s="114">
        <v>117.45278999999999</v>
      </c>
      <c r="E17" s="86">
        <v>1.0013019999999999</v>
      </c>
      <c r="F17" s="135">
        <v>0.15279000000000001</v>
      </c>
    </row>
    <row r="18" spans="1:6" ht="14.25" x14ac:dyDescent="0.2">
      <c r="A18" s="127">
        <v>1383</v>
      </c>
      <c r="B18" s="113" t="s">
        <v>456</v>
      </c>
      <c r="C18" s="114">
        <v>2036.5</v>
      </c>
      <c r="D18" s="114">
        <v>2036.5014100000001</v>
      </c>
      <c r="E18" s="86">
        <v>1</v>
      </c>
      <c r="F18" s="135">
        <v>1.41E-3</v>
      </c>
    </row>
    <row r="19" spans="1:6" ht="14.25" x14ac:dyDescent="0.2">
      <c r="A19" s="126">
        <v>1511</v>
      </c>
      <c r="B19" s="130" t="s">
        <v>103</v>
      </c>
      <c r="C19" s="129">
        <v>3473.6</v>
      </c>
      <c r="D19" s="131">
        <v>4763.8207499999999</v>
      </c>
      <c r="E19" s="132">
        <v>1.3714360000000001</v>
      </c>
      <c r="F19" s="134">
        <v>1290.22075</v>
      </c>
    </row>
    <row r="20" spans="1:6" ht="14.25" x14ac:dyDescent="0.2">
      <c r="A20" s="704" t="s">
        <v>104</v>
      </c>
      <c r="B20" s="705"/>
      <c r="C20" s="76">
        <f>SUM(C4:C19)</f>
        <v>99187.199999999997</v>
      </c>
      <c r="D20" s="76">
        <f>SUM(D4:D19)</f>
        <v>106937.98967999998</v>
      </c>
      <c r="E20" s="77">
        <f>D20/C20</f>
        <v>1.0781430434572201</v>
      </c>
      <c r="F20" s="78">
        <f>SUM(F4:F19)</f>
        <v>7750.7896799999999</v>
      </c>
    </row>
    <row r="21" spans="1:6" ht="14.25" x14ac:dyDescent="0.2">
      <c r="A21" s="149"/>
      <c r="B21" s="150"/>
      <c r="C21" s="151"/>
      <c r="D21" s="151"/>
      <c r="E21" s="152"/>
      <c r="F21" s="153"/>
    </row>
    <row r="22" spans="1:6" ht="15" thickBot="1" x14ac:dyDescent="0.25">
      <c r="A22" s="81"/>
      <c r="B22" s="81"/>
      <c r="C22" s="81"/>
      <c r="D22" s="81"/>
      <c r="E22" s="81"/>
      <c r="F22" s="81"/>
    </row>
    <row r="23" spans="1:6" ht="21" thickBot="1" x14ac:dyDescent="0.35">
      <c r="A23" s="708" t="s">
        <v>457</v>
      </c>
      <c r="B23" s="709"/>
      <c r="C23" s="709"/>
      <c r="D23" s="709"/>
      <c r="E23" s="709"/>
      <c r="F23" s="710"/>
    </row>
    <row r="24" spans="1:6" ht="14.25" x14ac:dyDescent="0.2">
      <c r="A24" s="81"/>
      <c r="B24" s="81"/>
      <c r="C24" s="81"/>
      <c r="D24" s="81"/>
      <c r="E24" s="81"/>
      <c r="F24" s="81"/>
    </row>
    <row r="25" spans="1:6" ht="14.25" x14ac:dyDescent="0.2">
      <c r="A25" s="68" t="s">
        <v>95</v>
      </c>
      <c r="B25" s="68" t="s">
        <v>78</v>
      </c>
      <c r="C25" s="555">
        <v>2014</v>
      </c>
      <c r="D25" s="555">
        <v>2015</v>
      </c>
      <c r="E25" s="556">
        <v>2016</v>
      </c>
      <c r="F25" s="556">
        <v>2017</v>
      </c>
    </row>
    <row r="26" spans="1:6" ht="14.25" x14ac:dyDescent="0.2">
      <c r="A26" s="557">
        <v>1111</v>
      </c>
      <c r="B26" s="154" t="s">
        <v>119</v>
      </c>
      <c r="C26" s="155">
        <v>14679.568450000001</v>
      </c>
      <c r="D26" s="155">
        <v>15463.46298</v>
      </c>
      <c r="E26" s="548">
        <v>17722.775460000001</v>
      </c>
      <c r="F26" s="558">
        <v>19605.430059999999</v>
      </c>
    </row>
    <row r="27" spans="1:6" ht="14.25" x14ac:dyDescent="0.2">
      <c r="A27" s="559">
        <v>1112</v>
      </c>
      <c r="B27" s="113" t="s">
        <v>120</v>
      </c>
      <c r="C27" s="114">
        <v>418.06907000000001</v>
      </c>
      <c r="D27" s="114">
        <v>2002.12456</v>
      </c>
      <c r="E27" s="114">
        <v>1551.9149399999999</v>
      </c>
      <c r="F27" s="560">
        <v>519.75022999999999</v>
      </c>
    </row>
    <row r="28" spans="1:6" ht="14.25" x14ac:dyDescent="0.2">
      <c r="A28" s="561">
        <v>1113</v>
      </c>
      <c r="B28" s="113" t="s">
        <v>121</v>
      </c>
      <c r="C28" s="114">
        <v>1569.17605</v>
      </c>
      <c r="D28" s="562">
        <v>1719.1528000000001</v>
      </c>
      <c r="E28" s="114">
        <v>1776.7169100000001</v>
      </c>
      <c r="F28" s="563">
        <v>1778.23279</v>
      </c>
    </row>
    <row r="29" spans="1:6" ht="14.25" x14ac:dyDescent="0.2">
      <c r="A29" s="561">
        <v>1121</v>
      </c>
      <c r="B29" s="113" t="s">
        <v>118</v>
      </c>
      <c r="C29" s="114">
        <v>15011.85483</v>
      </c>
      <c r="D29" s="114">
        <v>15966.45292</v>
      </c>
      <c r="E29" s="114">
        <v>18364.14933</v>
      </c>
      <c r="F29" s="564">
        <v>18939.579900000001</v>
      </c>
    </row>
    <row r="30" spans="1:6" ht="14.25" x14ac:dyDescent="0.2">
      <c r="A30" s="559">
        <v>1211</v>
      </c>
      <c r="B30" s="113" t="s">
        <v>122</v>
      </c>
      <c r="C30" s="114">
        <v>29760.312999999998</v>
      </c>
      <c r="D30" s="114">
        <v>30490.835220000001</v>
      </c>
      <c r="E30" s="114">
        <v>33629.704640000004</v>
      </c>
      <c r="F30" s="560">
        <v>39441.791279999998</v>
      </c>
    </row>
    <row r="31" spans="1:6" ht="14.25" x14ac:dyDescent="0.2">
      <c r="A31" s="565"/>
      <c r="B31" s="566" t="s">
        <v>123</v>
      </c>
      <c r="C31" s="567">
        <f>C26+C27+C28+C29+C30</f>
        <v>61438.981399999997</v>
      </c>
      <c r="D31" s="567">
        <f>D26+D27+D28+D29+D30</f>
        <v>65642.028480000008</v>
      </c>
      <c r="E31" s="567">
        <f>E26+E27+E28+E29+E30</f>
        <v>73045.261280000006</v>
      </c>
      <c r="F31" s="568">
        <f>F26+F27+F28+F29+F30</f>
        <v>80284.784259999986</v>
      </c>
    </row>
    <row r="32" spans="1:6" ht="14.25" x14ac:dyDescent="0.2">
      <c r="A32" s="569">
        <v>1122</v>
      </c>
      <c r="B32" s="113" t="s">
        <v>124</v>
      </c>
      <c r="C32" s="114">
        <v>2961.15</v>
      </c>
      <c r="D32" s="562">
        <v>1802.72</v>
      </c>
      <c r="E32" s="114">
        <v>2154.6</v>
      </c>
      <c r="F32" s="563">
        <v>2558.92</v>
      </c>
    </row>
    <row r="33" spans="1:6" ht="14.25" x14ac:dyDescent="0.2">
      <c r="A33" s="569"/>
      <c r="B33" s="113" t="s">
        <v>125</v>
      </c>
      <c r="C33" s="114">
        <v>242.20749999999998</v>
      </c>
      <c r="D33" s="114">
        <v>243.73700000000002</v>
      </c>
      <c r="E33" s="114">
        <v>267.37900000000002</v>
      </c>
      <c r="F33" s="564">
        <v>269.63300000000004</v>
      </c>
    </row>
    <row r="34" spans="1:6" ht="14.25" x14ac:dyDescent="0.2">
      <c r="A34" s="569"/>
      <c r="B34" s="113" t="s">
        <v>458</v>
      </c>
      <c r="C34" s="114">
        <v>4477.0753900000009</v>
      </c>
      <c r="D34" s="114">
        <v>4989.1775100000004</v>
      </c>
      <c r="E34" s="114">
        <v>6015.8171300000004</v>
      </c>
      <c r="F34" s="560">
        <v>12108.89143</v>
      </c>
    </row>
    <row r="35" spans="1:6" ht="14.25" x14ac:dyDescent="0.2">
      <c r="A35" s="561">
        <v>1361</v>
      </c>
      <c r="B35" s="113" t="s">
        <v>7</v>
      </c>
      <c r="C35" s="114">
        <v>5147.8819999999996</v>
      </c>
      <c r="D35" s="114">
        <v>6032.2550000000001</v>
      </c>
      <c r="E35" s="114">
        <v>5639.1970000000001</v>
      </c>
      <c r="F35" s="563">
        <v>6234.41</v>
      </c>
    </row>
    <row r="36" spans="1:6" ht="14.25" x14ac:dyDescent="0.2">
      <c r="A36" s="561">
        <v>1511</v>
      </c>
      <c r="B36" s="113" t="s">
        <v>103</v>
      </c>
      <c r="C36" s="114">
        <v>4521.4754000000003</v>
      </c>
      <c r="D36" s="114">
        <v>4754.65913</v>
      </c>
      <c r="E36" s="114">
        <v>4902.4944500000001</v>
      </c>
      <c r="F36" s="563">
        <v>4763.8207499999999</v>
      </c>
    </row>
    <row r="37" spans="1:6" ht="14.25" x14ac:dyDescent="0.2">
      <c r="A37" s="559"/>
      <c r="B37" s="551" t="s">
        <v>126</v>
      </c>
      <c r="C37" s="552">
        <v>292.49599999999998</v>
      </c>
      <c r="D37" s="131">
        <v>324.375</v>
      </c>
      <c r="E37" s="552">
        <v>395.19799999999998</v>
      </c>
      <c r="F37" s="570">
        <v>717.53024000000005</v>
      </c>
    </row>
    <row r="38" spans="1:6" ht="14.25" x14ac:dyDescent="0.2">
      <c r="A38" s="711" t="s">
        <v>104</v>
      </c>
      <c r="B38" s="712"/>
      <c r="C38" s="76">
        <f>SUM(C31:C37)</f>
        <v>79081.267689999993</v>
      </c>
      <c r="D38" s="178">
        <f t="shared" ref="D38:F38" si="0">SUM(D31:D37)</f>
        <v>83788.952120000002</v>
      </c>
      <c r="E38" s="76">
        <f t="shared" si="0"/>
        <v>92419.946860000011</v>
      </c>
      <c r="F38" s="76">
        <f t="shared" si="0"/>
        <v>106937.98968</v>
      </c>
    </row>
    <row r="39" spans="1:6" ht="14.25" x14ac:dyDescent="0.2">
      <c r="A39" s="81"/>
      <c r="B39" s="81"/>
      <c r="C39" s="81"/>
      <c r="D39" s="81"/>
      <c r="E39" s="81"/>
      <c r="F39" s="81"/>
    </row>
    <row r="40" spans="1:6" ht="15" thickBot="1" x14ac:dyDescent="0.25">
      <c r="A40" s="81"/>
      <c r="B40" s="81"/>
      <c r="C40" s="81"/>
      <c r="D40" s="81"/>
      <c r="E40" s="81"/>
      <c r="F40" s="81"/>
    </row>
    <row r="41" spans="1:6" ht="21" thickBot="1" x14ac:dyDescent="0.35">
      <c r="A41" s="81"/>
      <c r="B41" s="70" t="s">
        <v>84</v>
      </c>
      <c r="C41" s="81"/>
      <c r="D41" s="81"/>
      <c r="E41" s="81"/>
      <c r="F41" s="81"/>
    </row>
    <row r="42" spans="1:6" ht="14.25" x14ac:dyDescent="0.2">
      <c r="A42" s="81"/>
      <c r="B42" s="81"/>
      <c r="C42" s="81"/>
      <c r="D42" s="81"/>
      <c r="E42" s="81"/>
      <c r="F42" s="81"/>
    </row>
    <row r="43" spans="1:6" ht="14.25" x14ac:dyDescent="0.2">
      <c r="A43" s="68" t="s">
        <v>95</v>
      </c>
      <c r="B43" s="111" t="s">
        <v>78</v>
      </c>
      <c r="C43" s="79" t="s">
        <v>79</v>
      </c>
      <c r="D43" s="111" t="s">
        <v>80</v>
      </c>
      <c r="E43" s="68" t="s">
        <v>96</v>
      </c>
      <c r="F43" s="80" t="s">
        <v>82</v>
      </c>
    </row>
    <row r="44" spans="1:6" ht="14.25" x14ac:dyDescent="0.2">
      <c r="A44" s="546">
        <v>2111</v>
      </c>
      <c r="B44" s="547" t="s">
        <v>105</v>
      </c>
      <c r="C44" s="548">
        <v>6407.8</v>
      </c>
      <c r="D44" s="155">
        <v>6032.5085099999997</v>
      </c>
      <c r="E44" s="549">
        <v>0.94143200000000005</v>
      </c>
      <c r="F44" s="550">
        <v>-375.29149000000001</v>
      </c>
    </row>
    <row r="45" spans="1:6" ht="14.25" x14ac:dyDescent="0.2">
      <c r="A45" s="127">
        <v>2119</v>
      </c>
      <c r="B45" s="113" t="s">
        <v>9</v>
      </c>
      <c r="C45" s="114">
        <v>112.3</v>
      </c>
      <c r="D45" s="114">
        <v>113.27500000000001</v>
      </c>
      <c r="E45" s="86">
        <v>1.0086820000000001</v>
      </c>
      <c r="F45" s="136">
        <v>0.97499999999999998</v>
      </c>
    </row>
    <row r="46" spans="1:6" ht="14.25" x14ac:dyDescent="0.2">
      <c r="A46" s="127">
        <v>2141</v>
      </c>
      <c r="B46" s="113" t="s">
        <v>10</v>
      </c>
      <c r="C46" s="114">
        <v>6.7</v>
      </c>
      <c r="D46" s="114">
        <v>7.2935499999999998</v>
      </c>
      <c r="E46" s="86">
        <v>1.088589</v>
      </c>
      <c r="F46" s="137">
        <v>0.59355000000000002</v>
      </c>
    </row>
    <row r="47" spans="1:6" ht="14.25" x14ac:dyDescent="0.2">
      <c r="A47" s="127">
        <v>2143</v>
      </c>
      <c r="B47" s="113" t="s">
        <v>150</v>
      </c>
      <c r="C47" s="114">
        <v>0</v>
      </c>
      <c r="D47" s="114">
        <v>2.0388899999999999</v>
      </c>
      <c r="E47" s="86">
        <v>0</v>
      </c>
      <c r="F47" s="137">
        <v>2.0388899999999999</v>
      </c>
    </row>
    <row r="48" spans="1:6" ht="14.25" x14ac:dyDescent="0.2">
      <c r="A48" s="127">
        <v>2212</v>
      </c>
      <c r="B48" s="113" t="s">
        <v>106</v>
      </c>
      <c r="C48" s="114">
        <v>6755.4</v>
      </c>
      <c r="D48" s="114">
        <v>7886.4944400000004</v>
      </c>
      <c r="E48" s="86">
        <v>1.167435</v>
      </c>
      <c r="F48" s="137">
        <v>1131.0944400000001</v>
      </c>
    </row>
    <row r="49" spans="1:9" ht="14.25" x14ac:dyDescent="0.2">
      <c r="A49" s="128">
        <v>2229</v>
      </c>
      <c r="B49" s="113" t="s">
        <v>107</v>
      </c>
      <c r="C49" s="114">
        <v>1.3</v>
      </c>
      <c r="D49" s="114">
        <v>1.20624</v>
      </c>
      <c r="E49" s="86">
        <v>0.92787600000000003</v>
      </c>
      <c r="F49" s="135">
        <v>-9.3759999999999996E-2</v>
      </c>
    </row>
    <row r="50" spans="1:9" ht="14.25" x14ac:dyDescent="0.2">
      <c r="A50" s="125">
        <v>2321</v>
      </c>
      <c r="B50" s="113" t="s">
        <v>11</v>
      </c>
      <c r="C50" s="114">
        <v>38</v>
      </c>
      <c r="D50" s="114">
        <v>38</v>
      </c>
      <c r="E50" s="86">
        <v>1</v>
      </c>
      <c r="F50" s="136">
        <v>0</v>
      </c>
    </row>
    <row r="51" spans="1:9" ht="14.25" x14ac:dyDescent="0.2">
      <c r="A51" s="125">
        <v>2322</v>
      </c>
      <c r="B51" s="113" t="s">
        <v>12</v>
      </c>
      <c r="C51" s="114">
        <v>25</v>
      </c>
      <c r="D51" s="114">
        <v>24.972000000000001</v>
      </c>
      <c r="E51" s="86">
        <v>0.99887999999999999</v>
      </c>
      <c r="F51" s="137">
        <v>-2.8000000000000001E-2</v>
      </c>
    </row>
    <row r="52" spans="1:9" ht="14.25" x14ac:dyDescent="0.2">
      <c r="A52" s="127">
        <v>2324</v>
      </c>
      <c r="B52" s="113" t="s">
        <v>451</v>
      </c>
      <c r="C52" s="114">
        <v>13.6</v>
      </c>
      <c r="D52" s="114">
        <v>13.552</v>
      </c>
      <c r="E52" s="86">
        <v>0.99646999999999997</v>
      </c>
      <c r="F52" s="137">
        <v>-4.8000000000000001E-2</v>
      </c>
    </row>
    <row r="53" spans="1:9" ht="14.25" x14ac:dyDescent="0.2">
      <c r="A53" s="127">
        <v>2328</v>
      </c>
      <c r="B53" s="113" t="s">
        <v>13</v>
      </c>
      <c r="C53" s="114">
        <v>0</v>
      </c>
      <c r="D53" s="114">
        <v>35.020800000000001</v>
      </c>
      <c r="E53" s="86">
        <v>0</v>
      </c>
      <c r="F53" s="137">
        <v>35.020800000000001</v>
      </c>
    </row>
    <row r="54" spans="1:9" ht="14.25" x14ac:dyDescent="0.2">
      <c r="A54" s="128">
        <v>2329</v>
      </c>
      <c r="B54" s="113" t="s">
        <v>453</v>
      </c>
      <c r="C54" s="114">
        <v>10</v>
      </c>
      <c r="D54" s="114">
        <v>10</v>
      </c>
      <c r="E54" s="86">
        <v>1</v>
      </c>
      <c r="F54" s="137">
        <v>0</v>
      </c>
    </row>
    <row r="55" spans="1:9" ht="14.25" x14ac:dyDescent="0.2">
      <c r="A55" s="125">
        <v>2460</v>
      </c>
      <c r="B55" s="551" t="s">
        <v>108</v>
      </c>
      <c r="C55" s="552">
        <v>1.7</v>
      </c>
      <c r="D55" s="131">
        <v>1.67</v>
      </c>
      <c r="E55" s="553">
        <v>0.982352</v>
      </c>
      <c r="F55" s="554">
        <v>-0.03</v>
      </c>
    </row>
    <row r="56" spans="1:9" ht="14.25" x14ac:dyDescent="0.2">
      <c r="A56" s="704" t="s">
        <v>109</v>
      </c>
      <c r="B56" s="705"/>
      <c r="C56" s="76">
        <f>SUM(C44:C55)</f>
        <v>13371.800000000001</v>
      </c>
      <c r="D56" s="178">
        <f>SUM(D44:D55)</f>
        <v>14166.031429999999</v>
      </c>
      <c r="E56" s="77">
        <f>D56/C56</f>
        <v>1.0593959997906039</v>
      </c>
      <c r="F56" s="78">
        <f>SUM(F44:F53)</f>
        <v>794.26143000000002</v>
      </c>
      <c r="G56" s="666"/>
      <c r="H56" s="666"/>
      <c r="I56" s="666"/>
    </row>
    <row r="57" spans="1:9" ht="14.25" x14ac:dyDescent="0.2">
      <c r="A57" s="81"/>
      <c r="B57" s="81"/>
      <c r="C57" s="81"/>
      <c r="D57" s="81"/>
      <c r="E57" s="81"/>
      <c r="F57" s="81"/>
    </row>
    <row r="58" spans="1:9" ht="15" thickBot="1" x14ac:dyDescent="0.25">
      <c r="A58" s="81"/>
      <c r="B58" s="81"/>
      <c r="C58" s="81"/>
      <c r="D58" s="81"/>
      <c r="E58" s="81"/>
      <c r="F58" s="81"/>
    </row>
    <row r="59" spans="1:9" ht="21" thickBot="1" x14ac:dyDescent="0.35">
      <c r="A59" s="81"/>
      <c r="B59" s="70" t="s">
        <v>85</v>
      </c>
      <c r="C59" s="81"/>
      <c r="D59" s="81"/>
      <c r="E59" s="81"/>
      <c r="F59" s="81"/>
    </row>
    <row r="60" spans="1:9" ht="14.25" x14ac:dyDescent="0.2">
      <c r="A60" s="81"/>
      <c r="B60" s="81"/>
      <c r="C60" s="81"/>
      <c r="D60" s="81"/>
      <c r="E60" s="81"/>
      <c r="F60" s="81"/>
    </row>
    <row r="61" spans="1:9" ht="14.25" x14ac:dyDescent="0.2">
      <c r="A61" s="71" t="s">
        <v>95</v>
      </c>
      <c r="B61" s="116" t="s">
        <v>78</v>
      </c>
      <c r="C61" s="117" t="s">
        <v>79</v>
      </c>
      <c r="D61" s="116" t="s">
        <v>80</v>
      </c>
      <c r="E61" s="116" t="s">
        <v>96</v>
      </c>
      <c r="F61" s="72" t="s">
        <v>82</v>
      </c>
    </row>
    <row r="62" spans="1:9" ht="14.25" x14ac:dyDescent="0.2">
      <c r="A62" s="138">
        <v>3111</v>
      </c>
      <c r="B62" s="158" t="s">
        <v>15</v>
      </c>
      <c r="C62" s="159">
        <v>2092.6999999999998</v>
      </c>
      <c r="D62" s="160">
        <v>2092.6255999999998</v>
      </c>
      <c r="E62" s="161">
        <v>0.99996399999999996</v>
      </c>
      <c r="F62" s="115">
        <v>-7.4399999999999994E-2</v>
      </c>
    </row>
    <row r="63" spans="1:9" ht="14.25" x14ac:dyDescent="0.2">
      <c r="A63" s="706" t="s">
        <v>110</v>
      </c>
      <c r="B63" s="707"/>
      <c r="C63" s="73">
        <f>SUM(C62)</f>
        <v>2092.6999999999998</v>
      </c>
      <c r="D63" s="118">
        <f>SUM(D62)</f>
        <v>2092.6255999999998</v>
      </c>
      <c r="E63" s="119">
        <f>D63/C63</f>
        <v>0.99996444784250016</v>
      </c>
      <c r="F63" s="75">
        <f>SUM(F62)</f>
        <v>-7.4399999999999994E-2</v>
      </c>
    </row>
    <row r="64" spans="1:9" ht="14.25" x14ac:dyDescent="0.2">
      <c r="A64" s="81"/>
      <c r="B64" s="81"/>
      <c r="C64" s="81"/>
      <c r="D64" s="81"/>
      <c r="E64" s="81"/>
      <c r="F64" s="81"/>
    </row>
    <row r="65" spans="1:6" ht="15" thickBot="1" x14ac:dyDescent="0.25">
      <c r="A65" s="81"/>
      <c r="B65" s="81"/>
      <c r="C65" s="81"/>
      <c r="D65" s="81"/>
      <c r="E65" s="81"/>
      <c r="F65" s="81"/>
    </row>
    <row r="66" spans="1:6" ht="21" thickBot="1" x14ac:dyDescent="0.35">
      <c r="A66" s="81"/>
      <c r="B66" s="70" t="s">
        <v>86</v>
      </c>
      <c r="C66" s="81"/>
      <c r="D66" s="81"/>
      <c r="E66" s="81"/>
      <c r="F66" s="81"/>
    </row>
    <row r="67" spans="1:6" ht="14.25" x14ac:dyDescent="0.2">
      <c r="A67" s="81"/>
      <c r="B67" s="81"/>
      <c r="C67" s="81"/>
      <c r="D67" s="81"/>
      <c r="E67" s="81"/>
      <c r="F67" s="81"/>
    </row>
    <row r="68" spans="1:6" ht="14.25" x14ac:dyDescent="0.2">
      <c r="A68" s="71" t="s">
        <v>95</v>
      </c>
      <c r="B68" s="71" t="s">
        <v>78</v>
      </c>
      <c r="C68" s="117" t="s">
        <v>79</v>
      </c>
      <c r="D68" s="71" t="s">
        <v>80</v>
      </c>
      <c r="E68" s="116" t="s">
        <v>96</v>
      </c>
      <c r="F68" s="72" t="s">
        <v>82</v>
      </c>
    </row>
    <row r="69" spans="1:6" ht="14.25" x14ac:dyDescent="0.2">
      <c r="A69" s="138">
        <v>4111</v>
      </c>
      <c r="B69" s="162" t="s">
        <v>111</v>
      </c>
      <c r="C69" s="157">
        <v>150.5</v>
      </c>
      <c r="D69" s="163">
        <v>150.45500000000001</v>
      </c>
      <c r="E69" s="164">
        <v>0.99970000000000003</v>
      </c>
      <c r="F69" s="145">
        <v>-4.4999999999999998E-2</v>
      </c>
    </row>
    <row r="70" spans="1:6" ht="14.25" x14ac:dyDescent="0.2">
      <c r="A70" s="140">
        <v>4112</v>
      </c>
      <c r="B70" s="120" t="s">
        <v>112</v>
      </c>
      <c r="C70" s="121">
        <v>18705.5</v>
      </c>
      <c r="D70" s="121">
        <v>18705.5</v>
      </c>
      <c r="E70" s="123">
        <v>1</v>
      </c>
      <c r="F70" s="146">
        <v>0</v>
      </c>
    </row>
    <row r="71" spans="1:6" ht="14.25" x14ac:dyDescent="0.2">
      <c r="A71" s="140">
        <v>4116</v>
      </c>
      <c r="B71" s="120" t="s">
        <v>113</v>
      </c>
      <c r="C71" s="121">
        <v>9599.9</v>
      </c>
      <c r="D71" s="121">
        <v>9550.9992500000008</v>
      </c>
      <c r="E71" s="123">
        <v>0.99490599999999996</v>
      </c>
      <c r="F71" s="147">
        <v>-48.900750000000002</v>
      </c>
    </row>
    <row r="72" spans="1:6" ht="14.25" x14ac:dyDescent="0.2">
      <c r="A72" s="142">
        <v>4121</v>
      </c>
      <c r="B72" s="120" t="s">
        <v>17</v>
      </c>
      <c r="C72" s="121">
        <v>418.2</v>
      </c>
      <c r="D72" s="121">
        <v>394.76299999999998</v>
      </c>
      <c r="E72" s="123">
        <v>0.94395700000000005</v>
      </c>
      <c r="F72" s="146">
        <v>-23.437000000000001</v>
      </c>
    </row>
    <row r="73" spans="1:6" ht="14.25" x14ac:dyDescent="0.2">
      <c r="A73" s="143">
        <v>4122</v>
      </c>
      <c r="B73" s="120" t="s">
        <v>18</v>
      </c>
      <c r="C73" s="121">
        <v>1205</v>
      </c>
      <c r="D73" s="121">
        <v>1205</v>
      </c>
      <c r="E73" s="123">
        <v>1</v>
      </c>
      <c r="F73" s="147">
        <v>0</v>
      </c>
    </row>
    <row r="74" spans="1:6" ht="14.25" x14ac:dyDescent="0.2">
      <c r="A74" s="142">
        <v>4131</v>
      </c>
      <c r="B74" s="120" t="s">
        <v>114</v>
      </c>
      <c r="C74" s="121">
        <v>4702</v>
      </c>
      <c r="D74" s="121">
        <v>4290.4960000000001</v>
      </c>
      <c r="E74" s="123">
        <v>0.91248300000000004</v>
      </c>
      <c r="F74" s="146">
        <v>-411.50400000000002</v>
      </c>
    </row>
    <row r="75" spans="1:6" ht="14.25" x14ac:dyDescent="0.2">
      <c r="A75" s="142">
        <v>4132</v>
      </c>
      <c r="B75" s="120" t="s">
        <v>19</v>
      </c>
      <c r="C75" s="121">
        <v>0</v>
      </c>
      <c r="D75" s="121">
        <v>49.273000000000003</v>
      </c>
      <c r="E75" s="123">
        <v>0</v>
      </c>
      <c r="F75" s="148">
        <v>49.273000000000003</v>
      </c>
    </row>
    <row r="76" spans="1:6" ht="14.25" x14ac:dyDescent="0.2">
      <c r="A76" s="143">
        <v>4152</v>
      </c>
      <c r="B76" s="120" t="s">
        <v>115</v>
      </c>
      <c r="C76" s="121">
        <v>519.4</v>
      </c>
      <c r="D76" s="121">
        <v>519.38</v>
      </c>
      <c r="E76" s="123">
        <v>0.99996099999999999</v>
      </c>
      <c r="F76" s="148">
        <v>-0.02</v>
      </c>
    </row>
    <row r="77" spans="1:6" ht="14.25" x14ac:dyDescent="0.2">
      <c r="A77" s="142">
        <v>4216</v>
      </c>
      <c r="B77" s="120" t="s">
        <v>116</v>
      </c>
      <c r="C77" s="121">
        <v>25854</v>
      </c>
      <c r="D77" s="121">
        <v>25853.991999999998</v>
      </c>
      <c r="E77" s="123">
        <v>0.99999899999999997</v>
      </c>
      <c r="F77" s="147">
        <v>-8.0000000000000002E-3</v>
      </c>
    </row>
    <row r="78" spans="1:6" ht="14.25" x14ac:dyDescent="0.2">
      <c r="A78" s="143">
        <v>4222</v>
      </c>
      <c r="B78" s="139" t="s">
        <v>20</v>
      </c>
      <c r="C78" s="165">
        <v>150</v>
      </c>
      <c r="D78" s="165">
        <v>150</v>
      </c>
      <c r="E78" s="166">
        <v>1</v>
      </c>
      <c r="F78" s="144">
        <v>0</v>
      </c>
    </row>
    <row r="79" spans="1:6" ht="14.25" x14ac:dyDescent="0.2">
      <c r="A79" s="706" t="s">
        <v>117</v>
      </c>
      <c r="B79" s="707"/>
      <c r="C79" s="73">
        <f>SUM(C69:C78)</f>
        <v>61304.500000000007</v>
      </c>
      <c r="D79" s="73">
        <f>SUM(D69:D78)</f>
        <v>60869.858249999997</v>
      </c>
      <c r="E79" s="83">
        <f>D79/C79</f>
        <v>0.99291011671247609</v>
      </c>
      <c r="F79" s="75">
        <f>SUM(F69:F78)</f>
        <v>-434.64174999999994</v>
      </c>
    </row>
  </sheetData>
  <mergeCells count="6">
    <mergeCell ref="A56:B56"/>
    <mergeCell ref="A63:B63"/>
    <mergeCell ref="A79:B79"/>
    <mergeCell ref="A20:B20"/>
    <mergeCell ref="A23:F23"/>
    <mergeCell ref="A38:B38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H8" sqref="H8"/>
    </sheetView>
  </sheetViews>
  <sheetFormatPr defaultRowHeight="12.75" x14ac:dyDescent="0.2"/>
  <cols>
    <col min="1" max="1" width="15.75" style="6" customWidth="1"/>
    <col min="2" max="2" width="15" style="6" bestFit="1" customWidth="1"/>
    <col min="3" max="5" width="13.5" style="6" bestFit="1" customWidth="1"/>
    <col min="6" max="6" width="15" style="6" bestFit="1" customWidth="1"/>
    <col min="7" max="7" width="9" style="6"/>
    <col min="8" max="8" width="11.5" style="6" bestFit="1" customWidth="1"/>
    <col min="9" max="16384" width="9" style="6"/>
  </cols>
  <sheetData>
    <row r="1" spans="1:8" ht="15.75" x14ac:dyDescent="0.25">
      <c r="A1" s="801" t="s">
        <v>1087</v>
      </c>
      <c r="B1" s="802"/>
      <c r="C1" s="802"/>
      <c r="D1" s="802"/>
      <c r="E1" s="802"/>
      <c r="F1" s="803"/>
      <c r="G1" s="628"/>
    </row>
    <row r="2" spans="1:8" ht="12.75" customHeight="1" x14ac:dyDescent="0.2">
      <c r="A2" s="804"/>
      <c r="B2" s="805"/>
      <c r="C2" s="805"/>
      <c r="D2" s="805"/>
      <c r="E2" s="805"/>
      <c r="F2" s="806"/>
      <c r="G2" s="512"/>
    </row>
    <row r="3" spans="1:8" ht="14.25" x14ac:dyDescent="0.2">
      <c r="A3" s="837" t="s">
        <v>384</v>
      </c>
      <c r="B3" s="837"/>
      <c r="C3" s="837" t="s">
        <v>385</v>
      </c>
      <c r="D3" s="838" t="s">
        <v>386</v>
      </c>
      <c r="E3" s="838"/>
      <c r="F3" s="838"/>
      <c r="G3" s="512"/>
    </row>
    <row r="4" spans="1:8" ht="14.25" x14ac:dyDescent="0.2">
      <c r="A4" s="837"/>
      <c r="B4" s="837"/>
      <c r="C4" s="837"/>
      <c r="D4" s="641" t="s">
        <v>387</v>
      </c>
      <c r="E4" s="641" t="s">
        <v>388</v>
      </c>
      <c r="F4" s="641" t="s">
        <v>389</v>
      </c>
      <c r="G4" s="512"/>
    </row>
    <row r="5" spans="1:8" ht="14.25" x14ac:dyDescent="0.2">
      <c r="A5" s="42" t="s">
        <v>390</v>
      </c>
      <c r="B5" s="629">
        <f>SUM(C5:F5)</f>
        <v>1369088.27</v>
      </c>
      <c r="C5" s="629">
        <v>157879.99</v>
      </c>
      <c r="D5" s="629">
        <v>467521.14</v>
      </c>
      <c r="E5" s="629">
        <v>428749.64</v>
      </c>
      <c r="F5" s="629">
        <v>314937.5</v>
      </c>
      <c r="G5" s="512"/>
      <c r="H5" s="627"/>
    </row>
    <row r="6" spans="1:8" ht="14.25" x14ac:dyDescent="0.2">
      <c r="A6" s="42" t="s">
        <v>243</v>
      </c>
      <c r="B6" s="629">
        <f>SUM(C6:F6)</f>
        <v>73541.919999999998</v>
      </c>
      <c r="C6" s="629">
        <v>4175.0600000000004</v>
      </c>
      <c r="D6" s="629">
        <v>0</v>
      </c>
      <c r="E6" s="629">
        <v>0</v>
      </c>
      <c r="F6" s="629">
        <v>69366.86</v>
      </c>
      <c r="G6" s="512"/>
    </row>
    <row r="7" spans="1:8" ht="14.25" x14ac:dyDescent="0.2">
      <c r="A7" s="42" t="s">
        <v>244</v>
      </c>
      <c r="B7" s="629">
        <f t="shared" ref="B7:B12" si="0">SUM(C7:F7)</f>
        <v>481525.92000000004</v>
      </c>
      <c r="C7" s="629">
        <v>91749.13</v>
      </c>
      <c r="D7" s="629">
        <v>112299.96</v>
      </c>
      <c r="E7" s="629">
        <v>0</v>
      </c>
      <c r="F7" s="629">
        <v>277476.83</v>
      </c>
      <c r="G7" s="512"/>
    </row>
    <row r="8" spans="1:8" ht="14.25" x14ac:dyDescent="0.2">
      <c r="A8" s="42" t="s">
        <v>218</v>
      </c>
      <c r="B8" s="629">
        <f t="shared" si="0"/>
        <v>57643</v>
      </c>
      <c r="C8" s="629">
        <v>-33180</v>
      </c>
      <c r="D8" s="629">
        <v>0</v>
      </c>
      <c r="E8" s="629">
        <v>0</v>
      </c>
      <c r="F8" s="629">
        <v>90823</v>
      </c>
      <c r="G8" s="512"/>
    </row>
    <row r="9" spans="1:8" ht="14.25" x14ac:dyDescent="0.2">
      <c r="A9" s="42" t="s">
        <v>391</v>
      </c>
      <c r="B9" s="629">
        <f t="shared" si="0"/>
        <v>663717.6</v>
      </c>
      <c r="C9" s="629">
        <v>640501.86</v>
      </c>
      <c r="D9" s="629">
        <v>0</v>
      </c>
      <c r="E9" s="629">
        <v>0</v>
      </c>
      <c r="F9" s="629">
        <v>23215.74</v>
      </c>
      <c r="G9" s="512"/>
    </row>
    <row r="10" spans="1:8" ht="14.25" x14ac:dyDescent="0.2">
      <c r="A10" s="42" t="s">
        <v>392</v>
      </c>
      <c r="B10" s="629">
        <f t="shared" si="0"/>
        <v>242231.30000000002</v>
      </c>
      <c r="C10" s="629">
        <v>74336.88</v>
      </c>
      <c r="D10" s="629">
        <v>0</v>
      </c>
      <c r="E10" s="629">
        <v>0</v>
      </c>
      <c r="F10" s="629">
        <v>167894.42</v>
      </c>
      <c r="G10" s="512"/>
    </row>
    <row r="11" spans="1:8" ht="14.25" x14ac:dyDescent="0.2">
      <c r="A11" s="42" t="s">
        <v>30</v>
      </c>
      <c r="B11" s="629">
        <f t="shared" si="0"/>
        <v>11415.81</v>
      </c>
      <c r="C11" s="629">
        <v>11415.81</v>
      </c>
      <c r="D11" s="629">
        <v>0</v>
      </c>
      <c r="E11" s="629">
        <v>0</v>
      </c>
      <c r="F11" s="629">
        <v>0</v>
      </c>
      <c r="G11" s="512"/>
    </row>
    <row r="12" spans="1:8" ht="14.25" x14ac:dyDescent="0.2">
      <c r="A12" s="42" t="s">
        <v>252</v>
      </c>
      <c r="B12" s="629">
        <f t="shared" si="0"/>
        <v>165199.99</v>
      </c>
      <c r="C12" s="629">
        <f>8233.46-6000</f>
        <v>2233.4599999999991</v>
      </c>
      <c r="D12" s="629">
        <v>15279</v>
      </c>
      <c r="E12" s="629">
        <v>31460</v>
      </c>
      <c r="F12" s="629">
        <f>4434.03+113450+690+624.5-1000-1971</f>
        <v>116227.53</v>
      </c>
      <c r="G12" s="512"/>
    </row>
    <row r="13" spans="1:8" ht="14.25" x14ac:dyDescent="0.2">
      <c r="A13" s="511" t="s">
        <v>154</v>
      </c>
      <c r="B13" s="630">
        <f>SUM(B5:B12)</f>
        <v>3064363.8099999996</v>
      </c>
      <c r="C13" s="630">
        <f>SUM(C5:C12)</f>
        <v>949112.19000000006</v>
      </c>
      <c r="D13" s="630">
        <f>SUM(D5:D12)</f>
        <v>595100.1</v>
      </c>
      <c r="E13" s="630">
        <f>SUM(E5:E12)</f>
        <v>460209.64</v>
      </c>
      <c r="F13" s="630">
        <f>SUM(F5:F12)</f>
        <v>1059941.8799999999</v>
      </c>
      <c r="G13" s="512"/>
    </row>
    <row r="14" spans="1:8" x14ac:dyDescent="0.2">
      <c r="A14" s="512"/>
      <c r="B14" s="512"/>
      <c r="C14" s="512"/>
      <c r="D14" s="512"/>
      <c r="E14" s="512"/>
      <c r="F14" s="512"/>
      <c r="G14" s="512"/>
    </row>
    <row r="15" spans="1:8" x14ac:dyDescent="0.2">
      <c r="A15" s="512"/>
      <c r="B15" s="512"/>
      <c r="C15" s="512"/>
      <c r="D15" s="512"/>
      <c r="E15" s="512"/>
      <c r="F15" s="512"/>
      <c r="G15" s="512"/>
    </row>
    <row r="16" spans="1:8" ht="14.25" x14ac:dyDescent="0.2">
      <c r="A16" s="839" t="s">
        <v>1087</v>
      </c>
      <c r="B16" s="839"/>
      <c r="C16" s="839"/>
      <c r="D16" s="839"/>
      <c r="E16" s="839"/>
      <c r="F16" s="839"/>
      <c r="G16" s="512"/>
    </row>
    <row r="17" spans="1:7" x14ac:dyDescent="0.2">
      <c r="A17" s="512"/>
      <c r="B17" s="512"/>
      <c r="C17" s="512"/>
      <c r="D17" s="512"/>
      <c r="E17" s="512"/>
      <c r="F17" s="512"/>
      <c r="G17" s="512"/>
    </row>
    <row r="18" spans="1:7" x14ac:dyDescent="0.2">
      <c r="A18" s="512"/>
      <c r="B18" s="512"/>
      <c r="C18" s="512"/>
      <c r="D18" s="512"/>
      <c r="E18" s="512"/>
      <c r="F18" s="512"/>
      <c r="G18" s="512"/>
    </row>
    <row r="19" spans="1:7" x14ac:dyDescent="0.2">
      <c r="A19" s="512"/>
      <c r="B19" s="512"/>
      <c r="C19" s="512"/>
      <c r="D19" s="512"/>
      <c r="E19" s="512"/>
      <c r="F19" s="512"/>
      <c r="G19" s="512"/>
    </row>
    <row r="20" spans="1:7" x14ac:dyDescent="0.2">
      <c r="A20" s="512"/>
      <c r="B20" s="512"/>
      <c r="C20" s="512"/>
      <c r="D20" s="512"/>
      <c r="E20" s="512"/>
      <c r="F20" s="512"/>
      <c r="G20" s="512"/>
    </row>
    <row r="21" spans="1:7" x14ac:dyDescent="0.2">
      <c r="A21" s="512"/>
      <c r="B21" s="512"/>
      <c r="C21" s="512"/>
      <c r="D21" s="512"/>
      <c r="E21" s="512"/>
      <c r="F21" s="512"/>
      <c r="G21" s="512"/>
    </row>
    <row r="22" spans="1:7" x14ac:dyDescent="0.2">
      <c r="A22" s="512"/>
      <c r="B22" s="512"/>
      <c r="C22" s="512"/>
      <c r="D22" s="512"/>
      <c r="E22" s="512"/>
      <c r="F22" s="512"/>
      <c r="G22" s="512"/>
    </row>
    <row r="23" spans="1:7" x14ac:dyDescent="0.2">
      <c r="A23" s="512"/>
      <c r="B23" s="512"/>
      <c r="C23" s="512"/>
      <c r="D23" s="512"/>
      <c r="E23" s="512"/>
      <c r="F23" s="512"/>
      <c r="G23" s="512"/>
    </row>
    <row r="24" spans="1:7" x14ac:dyDescent="0.2">
      <c r="A24" s="512"/>
      <c r="B24" s="512"/>
      <c r="C24" s="512"/>
      <c r="D24" s="512"/>
      <c r="E24" s="512"/>
      <c r="F24" s="512"/>
      <c r="G24" s="512"/>
    </row>
    <row r="25" spans="1:7" x14ac:dyDescent="0.2">
      <c r="A25" s="512"/>
      <c r="B25" s="512"/>
      <c r="C25" s="512"/>
      <c r="D25" s="512"/>
      <c r="E25" s="512"/>
      <c r="F25" s="512"/>
      <c r="G25" s="512"/>
    </row>
    <row r="26" spans="1:7" x14ac:dyDescent="0.2">
      <c r="A26" s="512"/>
      <c r="B26" s="512"/>
      <c r="C26" s="512"/>
      <c r="D26" s="512"/>
      <c r="E26" s="512"/>
      <c r="F26" s="512"/>
      <c r="G26" s="512"/>
    </row>
    <row r="27" spans="1:7" x14ac:dyDescent="0.2">
      <c r="A27" s="512"/>
      <c r="B27" s="512"/>
      <c r="C27" s="512"/>
      <c r="D27" s="512"/>
      <c r="E27" s="512"/>
      <c r="F27" s="512"/>
      <c r="G27" s="512"/>
    </row>
    <row r="28" spans="1:7" x14ac:dyDescent="0.2">
      <c r="A28" s="512"/>
      <c r="B28" s="512"/>
      <c r="C28" s="512"/>
      <c r="D28" s="512"/>
      <c r="E28" s="512"/>
      <c r="F28" s="512"/>
      <c r="G28" s="512"/>
    </row>
    <row r="29" spans="1:7" x14ac:dyDescent="0.2">
      <c r="A29" s="512"/>
      <c r="B29" s="512"/>
      <c r="C29" s="512"/>
      <c r="D29" s="512"/>
      <c r="E29" s="512"/>
      <c r="F29" s="512"/>
      <c r="G29" s="512"/>
    </row>
    <row r="30" spans="1:7" x14ac:dyDescent="0.2">
      <c r="A30" s="512"/>
      <c r="B30" s="512"/>
      <c r="C30" s="512"/>
      <c r="D30" s="512"/>
      <c r="E30" s="512"/>
      <c r="F30" s="512"/>
      <c r="G30" s="512"/>
    </row>
    <row r="31" spans="1:7" x14ac:dyDescent="0.2">
      <c r="A31" s="512"/>
      <c r="B31" s="512"/>
      <c r="C31" s="512"/>
      <c r="D31" s="512"/>
      <c r="E31" s="512"/>
      <c r="F31" s="512"/>
      <c r="G31" s="512"/>
    </row>
    <row r="32" spans="1:7" x14ac:dyDescent="0.2">
      <c r="A32" s="512"/>
      <c r="B32" s="512"/>
      <c r="C32" s="512"/>
      <c r="D32" s="512"/>
      <c r="E32" s="512"/>
      <c r="F32" s="512"/>
      <c r="G32" s="512"/>
    </row>
    <row r="33" spans="1:7" x14ac:dyDescent="0.2">
      <c r="A33" s="512"/>
      <c r="B33" s="512"/>
      <c r="C33" s="512"/>
      <c r="D33" s="512"/>
      <c r="E33" s="512"/>
      <c r="F33" s="512"/>
      <c r="G33" s="512"/>
    </row>
    <row r="34" spans="1:7" x14ac:dyDescent="0.2">
      <c r="A34" s="512"/>
      <c r="B34" s="512"/>
      <c r="C34" s="512"/>
      <c r="D34" s="512"/>
      <c r="E34" s="512"/>
      <c r="F34" s="512"/>
      <c r="G34" s="512"/>
    </row>
    <row r="35" spans="1:7" x14ac:dyDescent="0.2">
      <c r="A35" s="512"/>
      <c r="B35" s="512"/>
      <c r="C35" s="512"/>
      <c r="D35" s="512"/>
      <c r="E35" s="512"/>
      <c r="F35" s="512"/>
      <c r="G35" s="512"/>
    </row>
    <row r="36" spans="1:7" x14ac:dyDescent="0.2">
      <c r="A36" s="512"/>
      <c r="B36" s="512"/>
      <c r="C36" s="512"/>
      <c r="D36" s="512"/>
      <c r="E36" s="512"/>
      <c r="F36" s="512"/>
      <c r="G36" s="512"/>
    </row>
  </sheetData>
  <mergeCells count="5">
    <mergeCell ref="A1:F2"/>
    <mergeCell ref="A3:B4"/>
    <mergeCell ref="C3:C4"/>
    <mergeCell ref="D3:F3"/>
    <mergeCell ref="A16:F16"/>
  </mergeCells>
  <pageMargins left="0.7" right="0.7" top="0.78740157499999996" bottom="0.78740157499999996" header="0.3" footer="0.3"/>
  <pageSetup paperSize="9" scale="95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H13" sqref="H13"/>
    </sheetView>
  </sheetViews>
  <sheetFormatPr defaultRowHeight="12.75" x14ac:dyDescent="0.2"/>
  <cols>
    <col min="1" max="1" width="9" style="6"/>
    <col min="2" max="2" width="22.875" style="6" customWidth="1"/>
    <col min="3" max="3" width="9" style="6"/>
    <col min="4" max="4" width="34.375" style="6" customWidth="1"/>
    <col min="5" max="16384" width="9" style="6"/>
  </cols>
  <sheetData>
    <row r="1" spans="1:5" ht="24" customHeight="1" x14ac:dyDescent="0.25">
      <c r="A1" s="846" t="s">
        <v>1088</v>
      </c>
      <c r="B1" s="847"/>
      <c r="C1" s="847"/>
      <c r="D1" s="848"/>
      <c r="E1" s="512"/>
    </row>
    <row r="2" spans="1:5" ht="18" customHeight="1" thickBot="1" x14ac:dyDescent="0.25">
      <c r="A2" s="849" t="s">
        <v>238</v>
      </c>
      <c r="B2" s="850"/>
      <c r="C2" s="851" t="s">
        <v>1068</v>
      </c>
      <c r="D2" s="852"/>
      <c r="E2" s="512"/>
    </row>
    <row r="3" spans="1:5" ht="17.100000000000001" customHeight="1" x14ac:dyDescent="0.2">
      <c r="A3" s="780" t="s">
        <v>1089</v>
      </c>
      <c r="B3" s="781"/>
      <c r="C3" s="782">
        <v>8977147.4499999993</v>
      </c>
      <c r="D3" s="783"/>
      <c r="E3" s="512"/>
    </row>
    <row r="4" spans="1:5" ht="17.100000000000001" customHeight="1" x14ac:dyDescent="0.2">
      <c r="A4" s="768" t="s">
        <v>1090</v>
      </c>
      <c r="B4" s="769"/>
      <c r="C4" s="770">
        <v>181551.44</v>
      </c>
      <c r="D4" s="771"/>
      <c r="E4" s="512"/>
    </row>
    <row r="5" spans="1:5" ht="17.100000000000001" customHeight="1" x14ac:dyDescent="0.2">
      <c r="A5" s="768" t="s">
        <v>1091</v>
      </c>
      <c r="B5" s="769"/>
      <c r="C5" s="770">
        <v>7353603.5700000003</v>
      </c>
      <c r="D5" s="771"/>
      <c r="E5" s="512"/>
    </row>
    <row r="6" spans="1:5" ht="17.100000000000001" customHeight="1" x14ac:dyDescent="0.2">
      <c r="A6" s="768" t="s">
        <v>1092</v>
      </c>
      <c r="B6" s="769"/>
      <c r="C6" s="770">
        <v>482573.65</v>
      </c>
      <c r="D6" s="771"/>
      <c r="E6" s="512"/>
    </row>
    <row r="7" spans="1:5" ht="17.100000000000001" customHeight="1" thickBot="1" x14ac:dyDescent="0.25">
      <c r="A7" s="768" t="s">
        <v>1093</v>
      </c>
      <c r="B7" s="769"/>
      <c r="C7" s="770">
        <v>9582461.5199999996</v>
      </c>
      <c r="D7" s="771"/>
      <c r="E7" s="512"/>
    </row>
    <row r="8" spans="1:5" ht="17.100000000000001" customHeight="1" x14ac:dyDescent="0.2">
      <c r="A8" s="776" t="s">
        <v>1082</v>
      </c>
      <c r="B8" s="777"/>
      <c r="C8" s="778">
        <f>SUM(C3:D7)</f>
        <v>26577337.629999999</v>
      </c>
      <c r="D8" s="779"/>
      <c r="E8" s="512"/>
    </row>
    <row r="9" spans="1:5" x14ac:dyDescent="0.2">
      <c r="A9" s="512"/>
      <c r="B9" s="512"/>
      <c r="C9" s="512"/>
      <c r="D9" s="512"/>
      <c r="E9" s="512"/>
    </row>
    <row r="10" spans="1:5" x14ac:dyDescent="0.2">
      <c r="A10" s="512"/>
      <c r="B10" s="512"/>
      <c r="C10" s="512"/>
      <c r="D10" s="512"/>
      <c r="E10" s="512"/>
    </row>
    <row r="11" spans="1:5" ht="24" customHeight="1" x14ac:dyDescent="0.25">
      <c r="A11" s="846" t="s">
        <v>1094</v>
      </c>
      <c r="B11" s="847"/>
      <c r="C11" s="847"/>
      <c r="D11" s="848"/>
      <c r="E11" s="512"/>
    </row>
    <row r="12" spans="1:5" ht="15" thickBot="1" x14ac:dyDescent="0.25">
      <c r="A12" s="849" t="s">
        <v>238</v>
      </c>
      <c r="B12" s="850"/>
      <c r="C12" s="851" t="s">
        <v>1068</v>
      </c>
      <c r="D12" s="852"/>
      <c r="E12" s="512"/>
    </row>
    <row r="13" spans="1:5" ht="17.100000000000001" customHeight="1" x14ac:dyDescent="0.2">
      <c r="A13" s="780" t="s">
        <v>1095</v>
      </c>
      <c r="B13" s="781"/>
      <c r="C13" s="782">
        <v>8729123.9900000002</v>
      </c>
      <c r="D13" s="783"/>
      <c r="E13" s="512"/>
    </row>
    <row r="14" spans="1:5" ht="17.100000000000001" customHeight="1" x14ac:dyDescent="0.2">
      <c r="A14" s="768" t="s">
        <v>1096</v>
      </c>
      <c r="B14" s="769"/>
      <c r="C14" s="770">
        <v>35000</v>
      </c>
      <c r="D14" s="771"/>
      <c r="E14" s="512"/>
    </row>
    <row r="15" spans="1:5" ht="17.100000000000001" customHeight="1" x14ac:dyDescent="0.2">
      <c r="A15" s="768" t="s">
        <v>1097</v>
      </c>
      <c r="B15" s="769"/>
      <c r="C15" s="770">
        <v>132794</v>
      </c>
      <c r="D15" s="771"/>
      <c r="E15" s="512"/>
    </row>
    <row r="16" spans="1:5" ht="17.100000000000001" customHeight="1" x14ac:dyDescent="0.2">
      <c r="A16" s="844" t="s">
        <v>1098</v>
      </c>
      <c r="B16" s="845"/>
      <c r="C16" s="770">
        <v>309430.92</v>
      </c>
      <c r="D16" s="771"/>
      <c r="E16" s="512"/>
    </row>
    <row r="17" spans="1:5" ht="17.100000000000001" customHeight="1" x14ac:dyDescent="0.2">
      <c r="A17" s="842" t="s">
        <v>1099</v>
      </c>
      <c r="B17" s="842"/>
      <c r="C17" s="843">
        <v>1309059.1000000001</v>
      </c>
      <c r="D17" s="771"/>
      <c r="E17" s="512"/>
    </row>
    <row r="18" spans="1:5" ht="17.100000000000001" customHeight="1" x14ac:dyDescent="0.2">
      <c r="A18" s="842" t="s">
        <v>1100</v>
      </c>
      <c r="B18" s="842"/>
      <c r="C18" s="843">
        <v>75992</v>
      </c>
      <c r="D18" s="771"/>
      <c r="E18" s="512"/>
    </row>
    <row r="19" spans="1:5" ht="17.100000000000001" customHeight="1" x14ac:dyDescent="0.2">
      <c r="A19" s="842" t="s">
        <v>1101</v>
      </c>
      <c r="B19" s="842"/>
      <c r="C19" s="843">
        <v>286434</v>
      </c>
      <c r="D19" s="771"/>
      <c r="E19" s="512"/>
    </row>
    <row r="20" spans="1:5" ht="17.100000000000001" customHeight="1" thickBot="1" x14ac:dyDescent="0.25">
      <c r="A20" s="840" t="s">
        <v>1102</v>
      </c>
      <c r="B20" s="841"/>
      <c r="C20" s="770">
        <v>43092</v>
      </c>
      <c r="D20" s="771"/>
      <c r="E20" s="512"/>
    </row>
    <row r="21" spans="1:5" ht="17.100000000000001" customHeight="1" x14ac:dyDescent="0.2">
      <c r="A21" s="776" t="s">
        <v>1103</v>
      </c>
      <c r="B21" s="777"/>
      <c r="C21" s="778">
        <f>SUM(C13:D20)</f>
        <v>10920926.01</v>
      </c>
      <c r="D21" s="779"/>
      <c r="E21" s="512"/>
    </row>
    <row r="22" spans="1:5" x14ac:dyDescent="0.2">
      <c r="A22" s="512"/>
      <c r="B22" s="512"/>
      <c r="C22" s="512"/>
      <c r="D22" s="512"/>
      <c r="E22" s="512"/>
    </row>
    <row r="23" spans="1:5" x14ac:dyDescent="0.2">
      <c r="A23" s="512"/>
      <c r="B23" s="512"/>
      <c r="C23" s="512"/>
      <c r="D23" s="512"/>
      <c r="E23" s="512"/>
    </row>
    <row r="24" spans="1:5" x14ac:dyDescent="0.2">
      <c r="A24" s="512"/>
      <c r="B24" s="512"/>
      <c r="C24" s="512"/>
      <c r="D24" s="512"/>
      <c r="E24" s="512"/>
    </row>
    <row r="25" spans="1:5" x14ac:dyDescent="0.2">
      <c r="A25" s="512"/>
      <c r="B25" s="512"/>
      <c r="C25" s="512"/>
      <c r="D25" s="512"/>
      <c r="E25" s="512"/>
    </row>
    <row r="26" spans="1:5" x14ac:dyDescent="0.2">
      <c r="A26" s="512"/>
      <c r="B26" s="512"/>
      <c r="C26" s="512"/>
      <c r="D26" s="512"/>
      <c r="E26" s="512"/>
    </row>
    <row r="27" spans="1:5" x14ac:dyDescent="0.2">
      <c r="A27" s="512"/>
      <c r="B27" s="512"/>
      <c r="C27" s="512"/>
      <c r="D27" s="512"/>
      <c r="E27" s="512"/>
    </row>
    <row r="28" spans="1:5" x14ac:dyDescent="0.2">
      <c r="A28" s="512"/>
      <c r="B28" s="512"/>
      <c r="C28" s="512"/>
      <c r="D28" s="512"/>
      <c r="E28" s="512"/>
    </row>
    <row r="29" spans="1:5" x14ac:dyDescent="0.2">
      <c r="A29" s="512"/>
      <c r="B29" s="512"/>
      <c r="C29" s="512"/>
      <c r="D29" s="512"/>
      <c r="E29" s="512"/>
    </row>
    <row r="30" spans="1:5" x14ac:dyDescent="0.2">
      <c r="A30" s="512"/>
      <c r="B30" s="512"/>
      <c r="C30" s="512"/>
      <c r="D30" s="512"/>
      <c r="E30" s="512"/>
    </row>
  </sheetData>
  <mergeCells count="36">
    <mergeCell ref="A4:B4"/>
    <mergeCell ref="C4:D4"/>
    <mergeCell ref="A1:D1"/>
    <mergeCell ref="A2:B2"/>
    <mergeCell ref="C2:D2"/>
    <mergeCell ref="A3:B3"/>
    <mergeCell ref="C3:D3"/>
    <mergeCell ref="A13:B13"/>
    <mergeCell ref="C13:D13"/>
    <mergeCell ref="A5:B5"/>
    <mergeCell ref="C5:D5"/>
    <mergeCell ref="A6:B6"/>
    <mergeCell ref="C6:D6"/>
    <mergeCell ref="A7:B7"/>
    <mergeCell ref="C7:D7"/>
    <mergeCell ref="A8:B8"/>
    <mergeCell ref="C8:D8"/>
    <mergeCell ref="A11:D11"/>
    <mergeCell ref="A12:B12"/>
    <mergeCell ref="C12:D12"/>
    <mergeCell ref="A14:B14"/>
    <mergeCell ref="C14:D14"/>
    <mergeCell ref="A15:B15"/>
    <mergeCell ref="C15:D15"/>
    <mergeCell ref="A16:B16"/>
    <mergeCell ref="C16:D16"/>
    <mergeCell ref="A20:B20"/>
    <mergeCell ref="C20:D20"/>
    <mergeCell ref="A21:B21"/>
    <mergeCell ref="C21:D21"/>
    <mergeCell ref="A17:B17"/>
    <mergeCell ref="C17:D17"/>
    <mergeCell ref="A18:B18"/>
    <mergeCell ref="C18:D18"/>
    <mergeCell ref="A19:B19"/>
    <mergeCell ref="C19:D19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6"/>
  <sheetViews>
    <sheetView topLeftCell="A73" workbookViewId="0">
      <selection activeCell="A20" sqref="A20:E20"/>
    </sheetView>
  </sheetViews>
  <sheetFormatPr defaultRowHeight="15" x14ac:dyDescent="0.25"/>
  <cols>
    <col min="1" max="1" width="22.875" style="50" customWidth="1"/>
    <col min="2" max="3" width="18.125" style="50" customWidth="1"/>
    <col min="4" max="4" width="18.125" style="53" customWidth="1"/>
    <col min="5" max="5" width="14.375" style="58" bestFit="1" customWidth="1"/>
    <col min="6" max="6" width="9" style="50"/>
    <col min="7" max="8" width="13.5" style="50" bestFit="1" customWidth="1"/>
    <col min="9" max="16384" width="9" style="50"/>
  </cols>
  <sheetData>
    <row r="1" spans="1:10" ht="30" customHeight="1" x14ac:dyDescent="0.25">
      <c r="A1" s="856" t="s">
        <v>1119</v>
      </c>
      <c r="B1" s="857"/>
      <c r="C1" s="857"/>
      <c r="D1" s="857"/>
      <c r="E1" s="858"/>
    </row>
    <row r="2" spans="1:10" ht="24.95" customHeight="1" x14ac:dyDescent="0.25">
      <c r="A2" s="490"/>
      <c r="B2" s="506" t="s">
        <v>153</v>
      </c>
      <c r="C2" s="506" t="s">
        <v>253</v>
      </c>
      <c r="D2" s="507" t="s">
        <v>254</v>
      </c>
      <c r="E2" s="508" t="s">
        <v>255</v>
      </c>
    </row>
    <row r="3" spans="1:10" s="51" customFormat="1" ht="14.45" customHeight="1" x14ac:dyDescent="0.25">
      <c r="A3" s="859" t="s">
        <v>256</v>
      </c>
      <c r="B3" s="860"/>
      <c r="C3" s="860"/>
      <c r="D3" s="860"/>
      <c r="E3" s="861"/>
    </row>
    <row r="4" spans="1:10" s="51" customFormat="1" ht="14.45" customHeight="1" x14ac:dyDescent="0.25">
      <c r="A4" s="435" t="s">
        <v>257</v>
      </c>
      <c r="B4" s="436">
        <v>37831280</v>
      </c>
      <c r="C4" s="437">
        <v>39228511</v>
      </c>
      <c r="D4" s="438">
        <v>40213891.880000003</v>
      </c>
      <c r="E4" s="487">
        <f>D4/C4</f>
        <v>1.0251189977616026</v>
      </c>
    </row>
    <row r="5" spans="1:10" s="51" customFormat="1" ht="14.45" customHeight="1" x14ac:dyDescent="0.25">
      <c r="A5" s="435" t="s">
        <v>258</v>
      </c>
      <c r="B5" s="439">
        <v>1028500</v>
      </c>
      <c r="C5" s="440">
        <v>1028500</v>
      </c>
      <c r="D5" s="441">
        <v>1277911.2</v>
      </c>
      <c r="E5" s="488">
        <f>D5/C5</f>
        <v>1.2424999513855128</v>
      </c>
    </row>
    <row r="6" spans="1:10" s="51" customFormat="1" ht="14.45" customHeight="1" x14ac:dyDescent="0.25">
      <c r="A6" s="442" t="s">
        <v>259</v>
      </c>
      <c r="B6" s="437">
        <v>37831280</v>
      </c>
      <c r="C6" s="437">
        <v>39228511</v>
      </c>
      <c r="D6" s="438">
        <v>39896419.990000002</v>
      </c>
      <c r="E6" s="487">
        <f>D6/C6</f>
        <v>1.0170261111873453</v>
      </c>
    </row>
    <row r="7" spans="1:10" s="51" customFormat="1" ht="14.45" customHeight="1" x14ac:dyDescent="0.25">
      <c r="A7" s="443" t="s">
        <v>260</v>
      </c>
      <c r="B7" s="436">
        <v>1028500</v>
      </c>
      <c r="C7" s="437">
        <v>1028500</v>
      </c>
      <c r="D7" s="438">
        <v>1167931.6299999999</v>
      </c>
      <c r="E7" s="487">
        <f>D7/C7</f>
        <v>1.1355679436071948</v>
      </c>
    </row>
    <row r="8" spans="1:10" s="51" customFormat="1" ht="14.45" customHeight="1" x14ac:dyDescent="0.25">
      <c r="A8" s="446" t="s">
        <v>261</v>
      </c>
      <c r="B8" s="444"/>
      <c r="C8" s="444"/>
      <c r="D8" s="447">
        <f>D4-D6</f>
        <v>317471.8900000006</v>
      </c>
      <c r="E8" s="482"/>
    </row>
    <row r="9" spans="1:10" s="51" customFormat="1" ht="14.45" customHeight="1" x14ac:dyDescent="0.25">
      <c r="A9" s="446" t="s">
        <v>262</v>
      </c>
      <c r="B9" s="444"/>
      <c r="C9" s="444"/>
      <c r="D9" s="447">
        <f>D5-D7</f>
        <v>109979.57000000007</v>
      </c>
      <c r="E9" s="482"/>
    </row>
    <row r="10" spans="1:10" s="51" customFormat="1" ht="14.45" customHeight="1" x14ac:dyDescent="0.25">
      <c r="A10" s="456" t="s">
        <v>975</v>
      </c>
      <c r="B10" s="457"/>
      <c r="C10" s="457"/>
      <c r="D10" s="455">
        <f>SUM(D8:D9)</f>
        <v>427451.46000000066</v>
      </c>
      <c r="E10" s="489"/>
    </row>
    <row r="11" spans="1:10" s="51" customFormat="1" ht="14.45" customHeight="1" x14ac:dyDescent="0.25">
      <c r="A11" s="450" t="s">
        <v>263</v>
      </c>
      <c r="B11" s="448"/>
      <c r="C11" s="448"/>
      <c r="D11" s="449"/>
      <c r="E11" s="482"/>
    </row>
    <row r="12" spans="1:10" s="51" customFormat="1" ht="14.45" customHeight="1" x14ac:dyDescent="0.25">
      <c r="A12" s="450" t="s">
        <v>264</v>
      </c>
      <c r="B12" s="448"/>
      <c r="C12" s="448"/>
      <c r="D12" s="436">
        <f>D10</f>
        <v>427451.46000000066</v>
      </c>
      <c r="E12" s="482"/>
    </row>
    <row r="13" spans="1:10" s="51" customFormat="1" ht="14.45" customHeight="1" x14ac:dyDescent="0.25">
      <c r="A13" s="501" t="s">
        <v>987</v>
      </c>
      <c r="B13" s="444"/>
      <c r="C13" s="444"/>
      <c r="D13" s="502">
        <f>SUM(D12)</f>
        <v>427451.46000000066</v>
      </c>
      <c r="E13" s="482"/>
    </row>
    <row r="14" spans="1:10" s="51" customFormat="1" ht="14.45" customHeight="1" x14ac:dyDescent="0.25">
      <c r="A14" s="871" t="s">
        <v>984</v>
      </c>
      <c r="B14" s="872"/>
      <c r="C14" s="872"/>
      <c r="D14" s="872"/>
      <c r="E14" s="872"/>
      <c r="F14" s="503"/>
      <c r="G14" s="496"/>
      <c r="H14" s="496"/>
      <c r="I14" s="497"/>
      <c r="J14" s="498"/>
    </row>
    <row r="15" spans="1:10" s="51" customFormat="1" ht="14.45" customHeight="1" x14ac:dyDescent="0.25">
      <c r="A15" s="865" t="s">
        <v>977</v>
      </c>
      <c r="B15" s="866"/>
      <c r="C15" s="866"/>
      <c r="D15" s="867"/>
      <c r="E15" s="482">
        <v>71176</v>
      </c>
    </row>
    <row r="16" spans="1:10" s="51" customFormat="1" ht="14.45" customHeight="1" x14ac:dyDescent="0.25">
      <c r="A16" s="865" t="s">
        <v>978</v>
      </c>
      <c r="B16" s="866"/>
      <c r="C16" s="866"/>
      <c r="D16" s="867"/>
      <c r="E16" s="491">
        <v>414669.79</v>
      </c>
    </row>
    <row r="17" spans="1:7" s="51" customFormat="1" ht="14.45" customHeight="1" x14ac:dyDescent="0.25">
      <c r="A17" s="865" t="s">
        <v>979</v>
      </c>
      <c r="B17" s="866"/>
      <c r="C17" s="866"/>
      <c r="D17" s="867"/>
      <c r="E17" s="491">
        <v>1343250.32</v>
      </c>
    </row>
    <row r="18" spans="1:7" s="51" customFormat="1" ht="14.45" customHeight="1" x14ac:dyDescent="0.25">
      <c r="A18" s="865" t="s">
        <v>980</v>
      </c>
      <c r="B18" s="866"/>
      <c r="C18" s="866"/>
      <c r="D18" s="867"/>
      <c r="E18" s="491">
        <v>58757.95</v>
      </c>
    </row>
    <row r="19" spans="1:7" s="51" customFormat="1" ht="14.45" customHeight="1" x14ac:dyDescent="0.25">
      <c r="A19" s="868" t="s">
        <v>200</v>
      </c>
      <c r="B19" s="869"/>
      <c r="C19" s="869"/>
      <c r="D19" s="870"/>
      <c r="E19" s="492">
        <f>SUM(E15:E18)</f>
        <v>1887854.06</v>
      </c>
    </row>
    <row r="20" spans="1:7" s="51" customFormat="1" ht="14.45" customHeight="1" x14ac:dyDescent="0.25">
      <c r="A20" s="871" t="s">
        <v>985</v>
      </c>
      <c r="B20" s="872"/>
      <c r="C20" s="872"/>
      <c r="D20" s="872"/>
      <c r="E20" s="873"/>
    </row>
    <row r="21" spans="1:7" s="51" customFormat="1" ht="14.45" customHeight="1" x14ac:dyDescent="0.25">
      <c r="A21" s="865" t="s">
        <v>981</v>
      </c>
      <c r="B21" s="866"/>
      <c r="C21" s="866"/>
      <c r="D21" s="867"/>
      <c r="E21" s="482">
        <v>6397693.7599999998</v>
      </c>
    </row>
    <row r="22" spans="1:7" s="51" customFormat="1" ht="14.45" customHeight="1" x14ac:dyDescent="0.25">
      <c r="A22" s="865" t="s">
        <v>982</v>
      </c>
      <c r="B22" s="866"/>
      <c r="C22" s="866"/>
      <c r="D22" s="867"/>
      <c r="E22" s="482">
        <v>350843.1</v>
      </c>
    </row>
    <row r="23" spans="1:7" s="51" customFormat="1" ht="14.45" customHeight="1" x14ac:dyDescent="0.25">
      <c r="A23" s="874" t="s">
        <v>983</v>
      </c>
      <c r="B23" s="875"/>
      <c r="C23" s="875"/>
      <c r="D23" s="876"/>
      <c r="E23" s="493">
        <f>SUM(E21:E22)</f>
        <v>6748536.8599999994</v>
      </c>
      <c r="G23" s="538"/>
    </row>
    <row r="24" spans="1:7" s="51" customFormat="1" ht="14.45" customHeight="1" x14ac:dyDescent="0.25">
      <c r="A24" s="862" t="s">
        <v>265</v>
      </c>
      <c r="B24" s="863"/>
      <c r="C24" s="863"/>
      <c r="D24" s="863"/>
      <c r="E24" s="864"/>
    </row>
    <row r="25" spans="1:7" s="51" customFormat="1" ht="14.45" customHeight="1" x14ac:dyDescent="0.25">
      <c r="A25" s="435" t="s">
        <v>266</v>
      </c>
      <c r="B25" s="437">
        <v>14859000</v>
      </c>
      <c r="C25" s="437">
        <v>16363332.800000001</v>
      </c>
      <c r="D25" s="438">
        <v>16140728.84</v>
      </c>
      <c r="E25" s="486">
        <f>D25/C25</f>
        <v>0.98639617230054744</v>
      </c>
    </row>
    <row r="26" spans="1:7" s="51" customFormat="1" ht="14.45" customHeight="1" x14ac:dyDescent="0.25">
      <c r="A26" s="435" t="s">
        <v>258</v>
      </c>
      <c r="B26" s="440">
        <v>285000</v>
      </c>
      <c r="C26" s="440">
        <v>285000</v>
      </c>
      <c r="D26" s="441">
        <v>244260</v>
      </c>
      <c r="E26" s="485">
        <f>D26/C26</f>
        <v>0.8570526315789474</v>
      </c>
    </row>
    <row r="27" spans="1:7" s="51" customFormat="1" ht="14.45" customHeight="1" x14ac:dyDescent="0.25">
      <c r="A27" s="443" t="s">
        <v>259</v>
      </c>
      <c r="B27" s="436">
        <v>14859000</v>
      </c>
      <c r="C27" s="437">
        <v>15959357</v>
      </c>
      <c r="D27" s="438">
        <v>15870549.77</v>
      </c>
      <c r="E27" s="486">
        <f>D27/C27</f>
        <v>0.99443541303073801</v>
      </c>
    </row>
    <row r="28" spans="1:7" s="51" customFormat="1" ht="14.45" customHeight="1" x14ac:dyDescent="0.25">
      <c r="A28" s="443" t="s">
        <v>260</v>
      </c>
      <c r="B28" s="436">
        <v>285000</v>
      </c>
      <c r="C28" s="437">
        <v>285000</v>
      </c>
      <c r="D28" s="438">
        <v>185189</v>
      </c>
      <c r="E28" s="486">
        <f>D28/C28</f>
        <v>0.64978596491228069</v>
      </c>
    </row>
    <row r="29" spans="1:7" s="51" customFormat="1" ht="14.45" customHeight="1" x14ac:dyDescent="0.25">
      <c r="A29" s="446" t="s">
        <v>261</v>
      </c>
      <c r="B29" s="444"/>
      <c r="C29" s="444"/>
      <c r="D29" s="447">
        <f>D25-D27</f>
        <v>270179.0700000003</v>
      </c>
      <c r="E29" s="482"/>
    </row>
    <row r="30" spans="1:7" s="51" customFormat="1" ht="14.45" customHeight="1" x14ac:dyDescent="0.25">
      <c r="A30" s="446" t="s">
        <v>262</v>
      </c>
      <c r="B30" s="444"/>
      <c r="C30" s="444"/>
      <c r="D30" s="447">
        <f>D26-D28</f>
        <v>59071</v>
      </c>
      <c r="E30" s="482"/>
    </row>
    <row r="31" spans="1:7" s="51" customFormat="1" ht="14.45" customHeight="1" x14ac:dyDescent="0.25">
      <c r="A31" s="456" t="s">
        <v>975</v>
      </c>
      <c r="B31" s="458"/>
      <c r="C31" s="458"/>
      <c r="D31" s="455">
        <f>SUM(D29:D30)</f>
        <v>329250.0700000003</v>
      </c>
      <c r="E31" s="472"/>
    </row>
    <row r="32" spans="1:7" s="51" customFormat="1" ht="14.45" customHeight="1" x14ac:dyDescent="0.25">
      <c r="A32" s="450" t="s">
        <v>263</v>
      </c>
      <c r="B32" s="448"/>
      <c r="C32" s="448"/>
      <c r="D32" s="449"/>
      <c r="E32" s="482"/>
    </row>
    <row r="33" spans="1:8" s="51" customFormat="1" ht="14.45" customHeight="1" x14ac:dyDescent="0.25">
      <c r="A33" s="450" t="s">
        <v>264</v>
      </c>
      <c r="B33" s="448"/>
      <c r="C33" s="448"/>
      <c r="D33" s="436">
        <f>D31</f>
        <v>329250.0700000003</v>
      </c>
      <c r="E33" s="482"/>
    </row>
    <row r="34" spans="1:8" s="51" customFormat="1" ht="14.45" customHeight="1" x14ac:dyDescent="0.25">
      <c r="A34" s="501" t="s">
        <v>988</v>
      </c>
      <c r="B34" s="444"/>
      <c r="C34" s="444"/>
      <c r="D34" s="502">
        <f>SUM(D33)</f>
        <v>329250.0700000003</v>
      </c>
      <c r="E34" s="482"/>
    </row>
    <row r="35" spans="1:8" s="51" customFormat="1" ht="14.45" customHeight="1" x14ac:dyDescent="0.25">
      <c r="A35" s="871" t="s">
        <v>984</v>
      </c>
      <c r="B35" s="872"/>
      <c r="C35" s="872"/>
      <c r="D35" s="872"/>
      <c r="E35" s="872"/>
      <c r="F35" s="535"/>
    </row>
    <row r="36" spans="1:8" s="51" customFormat="1" ht="14.45" customHeight="1" x14ac:dyDescent="0.25">
      <c r="A36" s="865" t="s">
        <v>977</v>
      </c>
      <c r="B36" s="866"/>
      <c r="C36" s="866"/>
      <c r="D36" s="867"/>
      <c r="E36" s="482">
        <v>60000</v>
      </c>
    </row>
    <row r="37" spans="1:8" s="51" customFormat="1" ht="14.45" customHeight="1" x14ac:dyDescent="0.25">
      <c r="A37" s="865" t="s">
        <v>978</v>
      </c>
      <c r="B37" s="866"/>
      <c r="C37" s="866"/>
      <c r="D37" s="867"/>
      <c r="E37" s="491">
        <v>172350.48</v>
      </c>
    </row>
    <row r="38" spans="1:8" s="51" customFormat="1" ht="14.45" customHeight="1" x14ac:dyDescent="0.25">
      <c r="A38" s="865" t="s">
        <v>979</v>
      </c>
      <c r="B38" s="866"/>
      <c r="C38" s="866"/>
      <c r="D38" s="867"/>
      <c r="E38" s="491">
        <v>1598980.67</v>
      </c>
    </row>
    <row r="39" spans="1:8" s="51" customFormat="1" ht="14.45" customHeight="1" x14ac:dyDescent="0.25">
      <c r="A39" s="865" t="s">
        <v>980</v>
      </c>
      <c r="B39" s="866"/>
      <c r="C39" s="866"/>
      <c r="D39" s="867"/>
      <c r="E39" s="491">
        <v>156628.70000000001</v>
      </c>
    </row>
    <row r="40" spans="1:8" s="51" customFormat="1" ht="14.45" customHeight="1" x14ac:dyDescent="0.25">
      <c r="A40" s="868" t="s">
        <v>200</v>
      </c>
      <c r="B40" s="869"/>
      <c r="C40" s="869"/>
      <c r="D40" s="870"/>
      <c r="E40" s="492">
        <f>SUM(E36:E39)</f>
        <v>1987959.8499999999</v>
      </c>
    </row>
    <row r="41" spans="1:8" s="51" customFormat="1" ht="14.45" customHeight="1" x14ac:dyDescent="0.25">
      <c r="A41" s="871" t="s">
        <v>985</v>
      </c>
      <c r="B41" s="872"/>
      <c r="C41" s="872"/>
      <c r="D41" s="872"/>
      <c r="E41" s="873"/>
    </row>
    <row r="42" spans="1:8" s="51" customFormat="1" ht="14.45" customHeight="1" x14ac:dyDescent="0.25">
      <c r="A42" s="865" t="s">
        <v>981</v>
      </c>
      <c r="B42" s="866"/>
      <c r="C42" s="866"/>
      <c r="D42" s="867"/>
      <c r="E42" s="482">
        <v>3844994.44</v>
      </c>
    </row>
    <row r="43" spans="1:8" s="51" customFormat="1" ht="14.45" customHeight="1" x14ac:dyDescent="0.25">
      <c r="A43" s="499" t="s">
        <v>173</v>
      </c>
      <c r="B43" s="500"/>
      <c r="C43" s="500"/>
      <c r="D43" s="504"/>
      <c r="E43" s="482">
        <v>94633.48</v>
      </c>
      <c r="H43" s="538"/>
    </row>
    <row r="44" spans="1:8" s="51" customFormat="1" ht="14.45" customHeight="1" x14ac:dyDescent="0.25">
      <c r="A44" s="877" t="s">
        <v>983</v>
      </c>
      <c r="B44" s="878"/>
      <c r="C44" s="878"/>
      <c r="D44" s="879"/>
      <c r="E44" s="505">
        <f>SUM(E42:E43)</f>
        <v>3939627.92</v>
      </c>
    </row>
    <row r="45" spans="1:8" s="51" customFormat="1" ht="14.45" customHeight="1" x14ac:dyDescent="0.25">
      <c r="A45" s="853" t="s">
        <v>267</v>
      </c>
      <c r="B45" s="854"/>
      <c r="C45" s="854"/>
      <c r="D45" s="854"/>
      <c r="E45" s="855"/>
    </row>
    <row r="46" spans="1:8" s="51" customFormat="1" ht="14.45" customHeight="1" x14ac:dyDescent="0.25">
      <c r="A46" s="435" t="s">
        <v>266</v>
      </c>
      <c r="B46" s="436"/>
      <c r="C46" s="437"/>
      <c r="D46" s="438">
        <v>12665744.380000001</v>
      </c>
      <c r="E46" s="486">
        <v>0</v>
      </c>
    </row>
    <row r="47" spans="1:8" s="51" customFormat="1" ht="14.45" customHeight="1" x14ac:dyDescent="0.25">
      <c r="A47" s="435" t="s">
        <v>258</v>
      </c>
      <c r="B47" s="436"/>
      <c r="C47" s="437"/>
      <c r="D47" s="438">
        <v>1440</v>
      </c>
      <c r="E47" s="486">
        <v>0</v>
      </c>
    </row>
    <row r="48" spans="1:8" s="51" customFormat="1" ht="14.45" customHeight="1" x14ac:dyDescent="0.25">
      <c r="A48" s="443" t="s">
        <v>259</v>
      </c>
      <c r="B48" s="436">
        <v>12352140</v>
      </c>
      <c r="C48" s="437">
        <v>12699909.9</v>
      </c>
      <c r="D48" s="438">
        <v>12570623.449999999</v>
      </c>
      <c r="E48" s="486">
        <f>D48/C48</f>
        <v>0.98981989234427548</v>
      </c>
    </row>
    <row r="49" spans="1:8" s="51" customFormat="1" ht="14.45" customHeight="1" x14ac:dyDescent="0.25">
      <c r="A49" s="443" t="s">
        <v>260</v>
      </c>
      <c r="B49" s="436">
        <v>200</v>
      </c>
      <c r="C49" s="437">
        <v>200</v>
      </c>
      <c r="D49" s="438">
        <v>200</v>
      </c>
      <c r="E49" s="486">
        <f>D49/C49</f>
        <v>1</v>
      </c>
    </row>
    <row r="50" spans="1:8" s="51" customFormat="1" ht="14.45" customHeight="1" x14ac:dyDescent="0.25">
      <c r="A50" s="446" t="s">
        <v>261</v>
      </c>
      <c r="B50" s="444"/>
      <c r="C50" s="444"/>
      <c r="D50" s="447">
        <f>D46-D48</f>
        <v>95120.930000001565</v>
      </c>
      <c r="E50" s="482"/>
    </row>
    <row r="51" spans="1:8" s="51" customFormat="1" ht="14.45" customHeight="1" x14ac:dyDescent="0.25">
      <c r="A51" s="446" t="s">
        <v>262</v>
      </c>
      <c r="B51" s="444"/>
      <c r="C51" s="444"/>
      <c r="D51" s="447">
        <f>D47-D49</f>
        <v>1240</v>
      </c>
      <c r="E51" s="482"/>
    </row>
    <row r="52" spans="1:8" s="51" customFormat="1" ht="14.45" customHeight="1" x14ac:dyDescent="0.25">
      <c r="A52" s="460" t="s">
        <v>975</v>
      </c>
      <c r="B52" s="461"/>
      <c r="C52" s="461"/>
      <c r="D52" s="462">
        <f>SUM(D50:D51)</f>
        <v>96360.930000001565</v>
      </c>
      <c r="E52" s="459"/>
    </row>
    <row r="53" spans="1:8" s="51" customFormat="1" ht="14.45" customHeight="1" x14ac:dyDescent="0.25">
      <c r="A53" s="450" t="s">
        <v>263</v>
      </c>
      <c r="B53" s="448"/>
      <c r="C53" s="448"/>
      <c r="D53" s="436"/>
      <c r="E53" s="445"/>
    </row>
    <row r="54" spans="1:8" s="51" customFormat="1" ht="14.45" customHeight="1" x14ac:dyDescent="0.25">
      <c r="A54" s="450" t="s">
        <v>264</v>
      </c>
      <c r="B54" s="448"/>
      <c r="C54" s="448"/>
      <c r="D54" s="436">
        <f>D52</f>
        <v>96360.930000001565</v>
      </c>
      <c r="E54" s="445"/>
    </row>
    <row r="55" spans="1:8" s="51" customFormat="1" ht="14.45" customHeight="1" x14ac:dyDescent="0.25">
      <c r="A55" s="501" t="s">
        <v>988</v>
      </c>
      <c r="B55" s="444"/>
      <c r="C55" s="444"/>
      <c r="D55" s="502">
        <f>SUM(D54)</f>
        <v>96360.930000001565</v>
      </c>
      <c r="E55" s="445"/>
    </row>
    <row r="56" spans="1:8" s="51" customFormat="1" ht="14.45" customHeight="1" x14ac:dyDescent="0.25">
      <c r="A56" s="871" t="s">
        <v>984</v>
      </c>
      <c r="B56" s="872"/>
      <c r="C56" s="872"/>
      <c r="D56" s="872"/>
      <c r="E56" s="872"/>
      <c r="F56" s="535"/>
    </row>
    <row r="57" spans="1:8" s="51" customFormat="1" ht="14.45" customHeight="1" x14ac:dyDescent="0.25">
      <c r="A57" s="865" t="s">
        <v>977</v>
      </c>
      <c r="B57" s="866"/>
      <c r="C57" s="866"/>
      <c r="D57" s="867"/>
      <c r="E57" s="482">
        <v>87629</v>
      </c>
    </row>
    <row r="58" spans="1:8" s="51" customFormat="1" ht="14.45" customHeight="1" x14ac:dyDescent="0.25">
      <c r="A58" s="865" t="s">
        <v>978</v>
      </c>
      <c r="B58" s="866"/>
      <c r="C58" s="866"/>
      <c r="D58" s="867"/>
      <c r="E58" s="491">
        <v>66764.95</v>
      </c>
    </row>
    <row r="59" spans="1:8" s="51" customFormat="1" ht="14.45" customHeight="1" x14ac:dyDescent="0.25">
      <c r="A59" s="865" t="s">
        <v>979</v>
      </c>
      <c r="B59" s="866"/>
      <c r="C59" s="866"/>
      <c r="D59" s="867"/>
      <c r="E59" s="491">
        <v>603543.01</v>
      </c>
    </row>
    <row r="60" spans="1:8" s="51" customFormat="1" ht="14.45" customHeight="1" x14ac:dyDescent="0.25">
      <c r="A60" s="865" t="s">
        <v>980</v>
      </c>
      <c r="B60" s="866"/>
      <c r="C60" s="866"/>
      <c r="D60" s="867"/>
      <c r="E60" s="491">
        <v>4833</v>
      </c>
    </row>
    <row r="61" spans="1:8" s="51" customFormat="1" ht="14.45" customHeight="1" x14ac:dyDescent="0.25">
      <c r="A61" s="868" t="s">
        <v>200</v>
      </c>
      <c r="B61" s="869"/>
      <c r="C61" s="869"/>
      <c r="D61" s="870"/>
      <c r="E61" s="492">
        <f>SUM(E57:E60)</f>
        <v>762769.96</v>
      </c>
    </row>
    <row r="62" spans="1:8" s="51" customFormat="1" ht="14.45" customHeight="1" x14ac:dyDescent="0.25">
      <c r="A62" s="871" t="s">
        <v>985</v>
      </c>
      <c r="B62" s="872"/>
      <c r="C62" s="872"/>
      <c r="D62" s="872"/>
      <c r="E62" s="873"/>
    </row>
    <row r="63" spans="1:8" s="51" customFormat="1" ht="14.45" customHeight="1" x14ac:dyDescent="0.25">
      <c r="A63" s="865" t="s">
        <v>981</v>
      </c>
      <c r="B63" s="866"/>
      <c r="C63" s="866"/>
      <c r="D63" s="867"/>
      <c r="E63" s="482">
        <v>2818113.93</v>
      </c>
    </row>
    <row r="64" spans="1:8" s="51" customFormat="1" ht="14.45" customHeight="1" x14ac:dyDescent="0.25">
      <c r="A64" s="865" t="s">
        <v>173</v>
      </c>
      <c r="B64" s="866"/>
      <c r="C64" s="866"/>
      <c r="D64" s="867"/>
      <c r="E64" s="482">
        <v>51975.75</v>
      </c>
      <c r="H64" s="538"/>
    </row>
    <row r="65" spans="1:6" s="51" customFormat="1" ht="14.45" customHeight="1" x14ac:dyDescent="0.25">
      <c r="A65" s="877" t="s">
        <v>983</v>
      </c>
      <c r="B65" s="878"/>
      <c r="C65" s="878"/>
      <c r="D65" s="879"/>
      <c r="E65" s="505">
        <f>SUM(E63:E64)</f>
        <v>2870089.68</v>
      </c>
    </row>
    <row r="66" spans="1:6" s="51" customFormat="1" ht="14.45" customHeight="1" x14ac:dyDescent="0.25">
      <c r="A66" s="853" t="s">
        <v>986</v>
      </c>
      <c r="B66" s="854"/>
      <c r="C66" s="854"/>
      <c r="D66" s="854"/>
      <c r="E66" s="855"/>
    </row>
    <row r="67" spans="1:6" s="51" customFormat="1" ht="14.45" customHeight="1" x14ac:dyDescent="0.25">
      <c r="A67" s="435" t="s">
        <v>266</v>
      </c>
      <c r="B67" s="436">
        <v>9785000</v>
      </c>
      <c r="C67" s="437">
        <v>10062922</v>
      </c>
      <c r="D67" s="438">
        <v>10098477.84</v>
      </c>
      <c r="E67" s="486">
        <f>D67/C67</f>
        <v>1.0035333514460312</v>
      </c>
    </row>
    <row r="68" spans="1:6" s="51" customFormat="1" ht="14.45" customHeight="1" x14ac:dyDescent="0.25">
      <c r="A68" s="443" t="s">
        <v>259</v>
      </c>
      <c r="B68" s="436">
        <v>9785000</v>
      </c>
      <c r="C68" s="437">
        <v>10062922</v>
      </c>
      <c r="D68" s="438">
        <v>9805338.5</v>
      </c>
      <c r="E68" s="486">
        <f>D68/C68</f>
        <v>0.97440271324770278</v>
      </c>
    </row>
    <row r="69" spans="1:6" s="51" customFormat="1" ht="14.45" customHeight="1" x14ac:dyDescent="0.25">
      <c r="A69" s="456" t="s">
        <v>261</v>
      </c>
      <c r="B69" s="458"/>
      <c r="C69" s="458"/>
      <c r="D69" s="455">
        <f>D67-D68</f>
        <v>293139.33999999985</v>
      </c>
      <c r="E69" s="472"/>
    </row>
    <row r="70" spans="1:6" s="51" customFormat="1" ht="14.45" customHeight="1" x14ac:dyDescent="0.25">
      <c r="A70" s="450" t="s">
        <v>263</v>
      </c>
      <c r="B70" s="448"/>
      <c r="C70" s="448"/>
      <c r="D70" s="449"/>
      <c r="E70" s="482"/>
    </row>
    <row r="71" spans="1:6" s="51" customFormat="1" ht="14.45" customHeight="1" x14ac:dyDescent="0.25">
      <c r="A71" s="446" t="s">
        <v>268</v>
      </c>
      <c r="B71" s="444"/>
      <c r="C71" s="444"/>
      <c r="D71" s="447">
        <v>80000</v>
      </c>
      <c r="E71" s="482"/>
    </row>
    <row r="72" spans="1:6" s="51" customFormat="1" ht="14.45" customHeight="1" x14ac:dyDescent="0.25">
      <c r="A72" s="450" t="s">
        <v>264</v>
      </c>
      <c r="B72" s="448"/>
      <c r="C72" s="448"/>
      <c r="D72" s="436">
        <f>D69-D71</f>
        <v>213139.33999999985</v>
      </c>
      <c r="E72" s="482"/>
    </row>
    <row r="73" spans="1:6" s="51" customFormat="1" ht="14.45" customHeight="1" x14ac:dyDescent="0.25">
      <c r="A73" s="501" t="s">
        <v>987</v>
      </c>
      <c r="B73" s="444"/>
      <c r="C73" s="444"/>
      <c r="D73" s="502">
        <f>SUM(D71:D72)</f>
        <v>293139.33999999985</v>
      </c>
      <c r="E73" s="482"/>
    </row>
    <row r="74" spans="1:6" s="51" customFormat="1" ht="14.45" customHeight="1" x14ac:dyDescent="0.25">
      <c r="A74" s="871" t="s">
        <v>984</v>
      </c>
      <c r="B74" s="872"/>
      <c r="C74" s="872"/>
      <c r="D74" s="872"/>
      <c r="E74" s="872"/>
      <c r="F74" s="535"/>
    </row>
    <row r="75" spans="1:6" s="51" customFormat="1" ht="14.45" customHeight="1" x14ac:dyDescent="0.25">
      <c r="A75" s="865" t="s">
        <v>977</v>
      </c>
      <c r="B75" s="866"/>
      <c r="C75" s="866"/>
      <c r="D75" s="867"/>
      <c r="E75" s="482">
        <v>155600</v>
      </c>
    </row>
    <row r="76" spans="1:6" s="51" customFormat="1" ht="14.45" customHeight="1" x14ac:dyDescent="0.25">
      <c r="A76" s="865" t="s">
        <v>978</v>
      </c>
      <c r="B76" s="866"/>
      <c r="C76" s="866"/>
      <c r="D76" s="867"/>
      <c r="E76" s="491">
        <v>71248.3</v>
      </c>
    </row>
    <row r="77" spans="1:6" s="51" customFormat="1" ht="14.45" customHeight="1" x14ac:dyDescent="0.25">
      <c r="A77" s="865" t="s">
        <v>979</v>
      </c>
      <c r="B77" s="866"/>
      <c r="C77" s="866"/>
      <c r="D77" s="867"/>
      <c r="E77" s="491">
        <v>492653.64</v>
      </c>
    </row>
    <row r="78" spans="1:6" s="51" customFormat="1" ht="14.45" customHeight="1" x14ac:dyDescent="0.25">
      <c r="A78" s="865" t="s">
        <v>980</v>
      </c>
      <c r="B78" s="866"/>
      <c r="C78" s="866"/>
      <c r="D78" s="867"/>
      <c r="E78" s="491">
        <v>245801.9</v>
      </c>
    </row>
    <row r="79" spans="1:6" s="51" customFormat="1" ht="14.45" customHeight="1" x14ac:dyDescent="0.25">
      <c r="A79" s="868" t="s">
        <v>200</v>
      </c>
      <c r="B79" s="869"/>
      <c r="C79" s="869"/>
      <c r="D79" s="870"/>
      <c r="E79" s="492">
        <f>SUM(E75:E78)</f>
        <v>965303.84</v>
      </c>
    </row>
    <row r="80" spans="1:6" s="51" customFormat="1" ht="14.45" customHeight="1" x14ac:dyDescent="0.25">
      <c r="A80" s="871" t="s">
        <v>985</v>
      </c>
      <c r="B80" s="872"/>
      <c r="C80" s="872"/>
      <c r="D80" s="872"/>
      <c r="E80" s="873"/>
    </row>
    <row r="81" spans="1:6" s="51" customFormat="1" ht="14.45" customHeight="1" x14ac:dyDescent="0.25">
      <c r="A81" s="865" t="s">
        <v>981</v>
      </c>
      <c r="B81" s="866"/>
      <c r="C81" s="866"/>
      <c r="D81" s="867"/>
      <c r="E81" s="482">
        <v>2374254.54</v>
      </c>
    </row>
    <row r="82" spans="1:6" s="51" customFormat="1" ht="14.45" customHeight="1" x14ac:dyDescent="0.25">
      <c r="A82" s="499" t="s">
        <v>173</v>
      </c>
      <c r="B82" s="494"/>
      <c r="C82" s="494"/>
      <c r="D82" s="495"/>
      <c r="E82" s="482">
        <v>55672.3</v>
      </c>
    </row>
    <row r="83" spans="1:6" s="51" customFormat="1" ht="14.45" customHeight="1" x14ac:dyDescent="0.25">
      <c r="A83" s="877" t="s">
        <v>983</v>
      </c>
      <c r="B83" s="878"/>
      <c r="C83" s="878"/>
      <c r="D83" s="879"/>
      <c r="E83" s="505">
        <f>SUM(E81:E82)</f>
        <v>2429926.84</v>
      </c>
    </row>
    <row r="84" spans="1:6" s="51" customFormat="1" ht="14.45" customHeight="1" x14ac:dyDescent="0.25">
      <c r="A84" s="853" t="s">
        <v>269</v>
      </c>
      <c r="B84" s="854"/>
      <c r="C84" s="854"/>
      <c r="D84" s="854"/>
      <c r="E84" s="855"/>
    </row>
    <row r="85" spans="1:6" s="51" customFormat="1" ht="14.45" customHeight="1" x14ac:dyDescent="0.25">
      <c r="A85" s="435" t="s">
        <v>266</v>
      </c>
      <c r="B85" s="436">
        <v>3378000</v>
      </c>
      <c r="C85" s="437">
        <v>3432800</v>
      </c>
      <c r="D85" s="438">
        <v>3356039.68</v>
      </c>
      <c r="E85" s="486">
        <f>D85/C85</f>
        <v>0.97763915171288751</v>
      </c>
    </row>
    <row r="86" spans="1:6" s="51" customFormat="1" ht="14.45" customHeight="1" x14ac:dyDescent="0.25">
      <c r="A86" s="443" t="s">
        <v>259</v>
      </c>
      <c r="B86" s="436">
        <v>3378000</v>
      </c>
      <c r="C86" s="437">
        <v>3402800</v>
      </c>
      <c r="D86" s="438">
        <v>3279146.92</v>
      </c>
      <c r="E86" s="486">
        <f>D86/C86</f>
        <v>0.96366137298695187</v>
      </c>
    </row>
    <row r="87" spans="1:6" s="51" customFormat="1" ht="14.45" customHeight="1" x14ac:dyDescent="0.25">
      <c r="A87" s="456" t="s">
        <v>261</v>
      </c>
      <c r="B87" s="458"/>
      <c r="C87" s="458"/>
      <c r="D87" s="455">
        <f>D85-D86</f>
        <v>76892.760000000242</v>
      </c>
      <c r="E87" s="472"/>
    </row>
    <row r="88" spans="1:6" s="51" customFormat="1" ht="14.45" customHeight="1" x14ac:dyDescent="0.25">
      <c r="A88" s="450" t="s">
        <v>263</v>
      </c>
      <c r="B88" s="448"/>
      <c r="C88" s="448"/>
      <c r="D88" s="449"/>
      <c r="E88" s="482"/>
    </row>
    <row r="89" spans="1:6" s="51" customFormat="1" ht="14.45" customHeight="1" x14ac:dyDescent="0.25">
      <c r="A89" s="450" t="s">
        <v>264</v>
      </c>
      <c r="B89" s="448"/>
      <c r="C89" s="448"/>
      <c r="D89" s="436">
        <f>D87</f>
        <v>76892.760000000242</v>
      </c>
      <c r="E89" s="482"/>
    </row>
    <row r="90" spans="1:6" s="51" customFormat="1" ht="14.45" customHeight="1" x14ac:dyDescent="0.25">
      <c r="A90" s="540" t="s">
        <v>987</v>
      </c>
      <c r="B90" s="544"/>
      <c r="C90" s="544"/>
      <c r="D90" s="542">
        <f>SUM(D89)</f>
        <v>76892.760000000242</v>
      </c>
      <c r="E90" s="545"/>
    </row>
    <row r="91" spans="1:6" s="51" customFormat="1" ht="14.45" customHeight="1" x14ac:dyDescent="0.25">
      <c r="A91" s="871" t="s">
        <v>984</v>
      </c>
      <c r="B91" s="872"/>
      <c r="C91" s="872"/>
      <c r="D91" s="872"/>
      <c r="E91" s="873"/>
      <c r="F91" s="535"/>
    </row>
    <row r="92" spans="1:6" s="51" customFormat="1" ht="14.45" customHeight="1" x14ac:dyDescent="0.25">
      <c r="A92" s="865" t="s">
        <v>977</v>
      </c>
      <c r="B92" s="866"/>
      <c r="C92" s="866"/>
      <c r="D92" s="867"/>
      <c r="E92" s="482">
        <v>8000</v>
      </c>
    </row>
    <row r="93" spans="1:6" s="51" customFormat="1" ht="15.75" customHeight="1" x14ac:dyDescent="0.25">
      <c r="A93" s="865" t="s">
        <v>978</v>
      </c>
      <c r="B93" s="866"/>
      <c r="C93" s="866"/>
      <c r="D93" s="867"/>
      <c r="E93" s="491">
        <v>46020.62</v>
      </c>
    </row>
    <row r="94" spans="1:6" s="51" customFormat="1" ht="15.75" customHeight="1" x14ac:dyDescent="0.25">
      <c r="A94" s="865" t="s">
        <v>979</v>
      </c>
      <c r="B94" s="866"/>
      <c r="C94" s="866"/>
      <c r="D94" s="867"/>
      <c r="E94" s="491">
        <v>471171.41</v>
      </c>
    </row>
    <row r="95" spans="1:6" ht="15.75" customHeight="1" x14ac:dyDescent="0.25">
      <c r="A95" s="865" t="s">
        <v>980</v>
      </c>
      <c r="B95" s="866"/>
      <c r="C95" s="866"/>
      <c r="D95" s="867"/>
      <c r="E95" s="491">
        <v>37300</v>
      </c>
    </row>
    <row r="96" spans="1:6" ht="15.75" customHeight="1" x14ac:dyDescent="0.25">
      <c r="A96" s="868" t="s">
        <v>200</v>
      </c>
      <c r="B96" s="869"/>
      <c r="C96" s="869"/>
      <c r="D96" s="870"/>
      <c r="E96" s="492">
        <f>SUM(E92:E95)</f>
        <v>562492.03</v>
      </c>
    </row>
    <row r="97" spans="1:7" ht="15.75" customHeight="1" x14ac:dyDescent="0.25">
      <c r="A97" s="871" t="s">
        <v>985</v>
      </c>
      <c r="B97" s="872"/>
      <c r="C97" s="872"/>
      <c r="D97" s="872"/>
      <c r="E97" s="873"/>
    </row>
    <row r="98" spans="1:7" ht="15.75" customHeight="1" x14ac:dyDescent="0.25">
      <c r="A98" s="865" t="s">
        <v>981</v>
      </c>
      <c r="B98" s="866"/>
      <c r="C98" s="866"/>
      <c r="D98" s="867"/>
      <c r="E98" s="482">
        <v>820322.92</v>
      </c>
    </row>
    <row r="99" spans="1:7" ht="15.75" customHeight="1" x14ac:dyDescent="0.25">
      <c r="A99" s="499" t="s">
        <v>173</v>
      </c>
      <c r="B99" s="500"/>
      <c r="C99" s="500"/>
      <c r="D99" s="504"/>
      <c r="E99" s="482">
        <v>48105.87</v>
      </c>
    </row>
    <row r="100" spans="1:7" ht="15.75" customHeight="1" x14ac:dyDescent="0.25">
      <c r="A100" s="877" t="s">
        <v>983</v>
      </c>
      <c r="B100" s="878"/>
      <c r="C100" s="878"/>
      <c r="D100" s="879"/>
      <c r="E100" s="505">
        <f>SUM(E98:E99)</f>
        <v>868428.79</v>
      </c>
      <c r="G100" s="539"/>
    </row>
    <row r="101" spans="1:7" x14ac:dyDescent="0.25">
      <c r="A101" s="483"/>
      <c r="B101" s="483"/>
      <c r="C101" s="537"/>
      <c r="D101" s="509"/>
      <c r="E101" s="510"/>
    </row>
    <row r="102" spans="1:7" x14ac:dyDescent="0.25">
      <c r="A102" s="452" t="s">
        <v>976</v>
      </c>
      <c r="B102" s="452"/>
      <c r="C102" s="452"/>
      <c r="D102" s="453"/>
      <c r="E102" s="454"/>
    </row>
    <row r="103" spans="1:7" x14ac:dyDescent="0.25">
      <c r="A103" s="483"/>
      <c r="B103" s="483"/>
      <c r="C103" s="483"/>
      <c r="D103" s="509"/>
      <c r="E103" s="510"/>
    </row>
    <row r="104" spans="1:7" x14ac:dyDescent="0.25">
      <c r="A104" s="483"/>
      <c r="B104" s="483"/>
      <c r="C104" s="483"/>
      <c r="D104" s="509"/>
      <c r="E104" s="510"/>
    </row>
    <row r="105" spans="1:7" x14ac:dyDescent="0.25">
      <c r="A105" s="483"/>
      <c r="B105" s="483"/>
      <c r="C105" s="483"/>
      <c r="D105" s="509"/>
      <c r="E105" s="510"/>
    </row>
    <row r="106" spans="1:7" x14ac:dyDescent="0.25">
      <c r="A106" s="483"/>
      <c r="B106" s="483"/>
      <c r="C106" s="483"/>
      <c r="D106" s="509"/>
      <c r="E106" s="510"/>
    </row>
    <row r="107" spans="1:7" x14ac:dyDescent="0.25">
      <c r="A107" s="451"/>
      <c r="B107" s="452"/>
      <c r="C107" s="452"/>
      <c r="D107" s="453"/>
      <c r="E107" s="454"/>
    </row>
    <row r="108" spans="1:7" x14ac:dyDescent="0.25">
      <c r="A108" s="483"/>
      <c r="B108" s="483"/>
      <c r="C108" s="483"/>
      <c r="D108" s="509"/>
      <c r="E108" s="510"/>
    </row>
    <row r="109" spans="1:7" x14ac:dyDescent="0.25">
      <c r="A109" s="483"/>
      <c r="B109" s="483"/>
      <c r="C109" s="483"/>
      <c r="D109" s="509"/>
      <c r="E109" s="510"/>
    </row>
    <row r="110" spans="1:7" x14ac:dyDescent="0.25">
      <c r="A110" s="483"/>
      <c r="B110" s="483"/>
      <c r="C110" s="483"/>
      <c r="D110" s="509"/>
      <c r="E110" s="510"/>
    </row>
    <row r="111" spans="1:7" x14ac:dyDescent="0.25">
      <c r="A111" s="483"/>
      <c r="B111" s="483"/>
      <c r="C111" s="483"/>
      <c r="D111" s="509"/>
      <c r="E111" s="510"/>
    </row>
    <row r="112" spans="1:7" x14ac:dyDescent="0.25">
      <c r="A112" s="483"/>
      <c r="B112" s="483"/>
      <c r="C112" s="483"/>
      <c r="D112" s="509"/>
      <c r="E112" s="510"/>
    </row>
    <row r="113" spans="1:5" x14ac:dyDescent="0.25">
      <c r="A113" s="483"/>
      <c r="B113" s="483"/>
      <c r="C113" s="483"/>
      <c r="D113" s="509"/>
      <c r="E113" s="510"/>
    </row>
    <row r="114" spans="1:5" x14ac:dyDescent="0.25">
      <c r="A114" s="483"/>
      <c r="B114" s="483"/>
      <c r="C114" s="483"/>
      <c r="D114" s="509"/>
      <c r="E114" s="510"/>
    </row>
    <row r="115" spans="1:5" x14ac:dyDescent="0.25">
      <c r="A115" s="483"/>
      <c r="B115" s="483"/>
      <c r="C115" s="483"/>
      <c r="D115" s="509"/>
      <c r="E115" s="510"/>
    </row>
    <row r="116" spans="1:5" x14ac:dyDescent="0.25">
      <c r="A116" s="483"/>
      <c r="B116" s="483"/>
      <c r="C116" s="483"/>
      <c r="D116" s="509"/>
      <c r="E116" s="510"/>
    </row>
    <row r="117" spans="1:5" x14ac:dyDescent="0.25">
      <c r="A117" s="483"/>
      <c r="B117" s="483"/>
      <c r="C117" s="483"/>
      <c r="D117" s="509"/>
      <c r="E117" s="510"/>
    </row>
    <row r="118" spans="1:5" x14ac:dyDescent="0.25">
      <c r="A118" s="483"/>
      <c r="B118" s="483"/>
      <c r="C118" s="483"/>
      <c r="D118" s="509"/>
      <c r="E118" s="510"/>
    </row>
    <row r="119" spans="1:5" x14ac:dyDescent="0.25">
      <c r="A119" s="483"/>
      <c r="B119" s="483"/>
      <c r="C119" s="483"/>
      <c r="D119" s="509"/>
      <c r="E119" s="510"/>
    </row>
    <row r="120" spans="1:5" x14ac:dyDescent="0.25">
      <c r="A120" s="483"/>
      <c r="B120" s="483"/>
      <c r="C120" s="483"/>
      <c r="D120" s="509"/>
      <c r="E120" s="510"/>
    </row>
    <row r="121" spans="1:5" x14ac:dyDescent="0.25">
      <c r="A121" s="483"/>
      <c r="B121" s="483"/>
      <c r="C121" s="483"/>
      <c r="D121" s="509"/>
      <c r="E121" s="510"/>
    </row>
    <row r="122" spans="1:5" x14ac:dyDescent="0.25">
      <c r="A122" s="483"/>
      <c r="B122" s="483"/>
      <c r="C122" s="483"/>
      <c r="D122" s="509"/>
      <c r="E122" s="510"/>
    </row>
    <row r="123" spans="1:5" x14ac:dyDescent="0.25">
      <c r="A123" s="483"/>
      <c r="B123" s="483"/>
      <c r="C123" s="483"/>
      <c r="D123" s="509"/>
      <c r="E123" s="510"/>
    </row>
    <row r="124" spans="1:5" x14ac:dyDescent="0.25">
      <c r="A124" s="483"/>
      <c r="B124" s="483"/>
      <c r="C124" s="483"/>
      <c r="D124" s="509"/>
      <c r="E124" s="510"/>
    </row>
    <row r="125" spans="1:5" x14ac:dyDescent="0.25">
      <c r="A125" s="483"/>
      <c r="B125" s="483"/>
      <c r="C125" s="483"/>
      <c r="D125" s="509"/>
      <c r="E125" s="510"/>
    </row>
    <row r="126" spans="1:5" x14ac:dyDescent="0.25">
      <c r="A126" s="483"/>
      <c r="B126" s="483"/>
      <c r="C126" s="483"/>
      <c r="D126" s="509"/>
      <c r="E126" s="510"/>
    </row>
    <row r="127" spans="1:5" x14ac:dyDescent="0.25">
      <c r="A127" s="483"/>
      <c r="B127" s="483"/>
      <c r="C127" s="483"/>
      <c r="D127" s="509"/>
      <c r="E127" s="510"/>
    </row>
    <row r="128" spans="1:5" x14ac:dyDescent="0.25">
      <c r="A128" s="483"/>
      <c r="B128" s="483"/>
      <c r="C128" s="483"/>
      <c r="D128" s="509"/>
      <c r="E128" s="510"/>
    </row>
    <row r="129" spans="1:5" x14ac:dyDescent="0.25">
      <c r="A129" s="483"/>
      <c r="B129" s="483"/>
      <c r="C129" s="483"/>
      <c r="D129" s="509"/>
      <c r="E129" s="510"/>
    </row>
    <row r="130" spans="1:5" x14ac:dyDescent="0.25">
      <c r="A130" s="483"/>
      <c r="B130" s="483"/>
      <c r="C130" s="483"/>
      <c r="D130" s="509"/>
      <c r="E130" s="510"/>
    </row>
    <row r="131" spans="1:5" x14ac:dyDescent="0.25">
      <c r="A131" s="483"/>
      <c r="B131" s="483"/>
      <c r="C131" s="483"/>
      <c r="D131" s="509"/>
      <c r="E131" s="510"/>
    </row>
    <row r="132" spans="1:5" x14ac:dyDescent="0.25">
      <c r="A132" s="483"/>
      <c r="B132" s="483"/>
      <c r="C132" s="483"/>
      <c r="D132" s="509"/>
      <c r="E132" s="510"/>
    </row>
    <row r="133" spans="1:5" x14ac:dyDescent="0.25">
      <c r="A133" s="483"/>
      <c r="B133" s="483"/>
      <c r="C133" s="483"/>
      <c r="D133" s="509"/>
      <c r="E133" s="510"/>
    </row>
    <row r="134" spans="1:5" x14ac:dyDescent="0.25">
      <c r="A134" s="483"/>
      <c r="B134" s="483"/>
      <c r="C134" s="483"/>
      <c r="D134" s="509"/>
      <c r="E134" s="510"/>
    </row>
    <row r="135" spans="1:5" x14ac:dyDescent="0.25">
      <c r="A135" s="483"/>
      <c r="B135" s="483"/>
      <c r="C135" s="483"/>
      <c r="D135" s="509"/>
      <c r="E135" s="510"/>
    </row>
    <row r="136" spans="1:5" x14ac:dyDescent="0.25">
      <c r="A136" s="483"/>
      <c r="B136" s="483"/>
      <c r="C136" s="483"/>
      <c r="D136" s="509"/>
      <c r="E136" s="510"/>
    </row>
    <row r="137" spans="1:5" x14ac:dyDescent="0.25">
      <c r="A137" s="483"/>
      <c r="B137" s="483"/>
      <c r="C137" s="483"/>
      <c r="D137" s="509"/>
      <c r="E137" s="510"/>
    </row>
    <row r="138" spans="1:5" x14ac:dyDescent="0.25">
      <c r="A138" s="483"/>
      <c r="B138" s="483"/>
      <c r="C138" s="483"/>
      <c r="D138" s="509"/>
      <c r="E138" s="510"/>
    </row>
    <row r="139" spans="1:5" x14ac:dyDescent="0.25">
      <c r="A139" s="483"/>
      <c r="B139" s="483"/>
      <c r="C139" s="483"/>
      <c r="D139" s="509"/>
      <c r="E139" s="510"/>
    </row>
    <row r="140" spans="1:5" x14ac:dyDescent="0.25">
      <c r="A140" s="483"/>
      <c r="B140" s="483"/>
      <c r="C140" s="483"/>
      <c r="D140" s="509"/>
      <c r="E140" s="510"/>
    </row>
    <row r="141" spans="1:5" x14ac:dyDescent="0.25">
      <c r="A141" s="483"/>
      <c r="B141" s="483"/>
      <c r="C141" s="483"/>
      <c r="D141" s="509"/>
      <c r="E141" s="510"/>
    </row>
    <row r="142" spans="1:5" x14ac:dyDescent="0.25">
      <c r="A142" s="483"/>
      <c r="B142" s="483"/>
      <c r="C142" s="483"/>
      <c r="D142" s="509"/>
      <c r="E142" s="510"/>
    </row>
    <row r="143" spans="1:5" x14ac:dyDescent="0.25">
      <c r="A143" s="483"/>
      <c r="B143" s="483"/>
      <c r="C143" s="483"/>
      <c r="D143" s="509"/>
      <c r="E143" s="510"/>
    </row>
    <row r="144" spans="1:5" x14ac:dyDescent="0.25">
      <c r="A144" s="483"/>
      <c r="B144" s="483"/>
      <c r="C144" s="483"/>
      <c r="D144" s="509"/>
      <c r="E144" s="510"/>
    </row>
    <row r="145" spans="1:5" x14ac:dyDescent="0.25">
      <c r="A145" s="483"/>
      <c r="B145" s="483"/>
      <c r="C145" s="483"/>
      <c r="D145" s="509"/>
      <c r="E145" s="510"/>
    </row>
    <row r="146" spans="1:5" x14ac:dyDescent="0.25">
      <c r="A146" s="483"/>
      <c r="B146" s="483"/>
      <c r="C146" s="483"/>
      <c r="D146" s="509"/>
      <c r="E146" s="510"/>
    </row>
    <row r="147" spans="1:5" x14ac:dyDescent="0.25">
      <c r="A147" s="483"/>
      <c r="B147" s="483"/>
      <c r="C147" s="483"/>
      <c r="D147" s="509"/>
      <c r="E147" s="510"/>
    </row>
    <row r="148" spans="1:5" x14ac:dyDescent="0.25">
      <c r="A148" s="483"/>
      <c r="B148" s="483"/>
      <c r="C148" s="483"/>
      <c r="D148" s="509"/>
      <c r="E148" s="510"/>
    </row>
    <row r="149" spans="1:5" x14ac:dyDescent="0.25">
      <c r="A149" s="483"/>
      <c r="B149" s="483"/>
      <c r="C149" s="483"/>
      <c r="D149" s="509"/>
      <c r="E149" s="510"/>
    </row>
    <row r="150" spans="1:5" x14ac:dyDescent="0.25">
      <c r="A150" s="483"/>
      <c r="B150" s="483"/>
      <c r="C150" s="483"/>
      <c r="D150" s="509"/>
      <c r="E150" s="510"/>
    </row>
    <row r="151" spans="1:5" x14ac:dyDescent="0.25">
      <c r="A151" s="483"/>
      <c r="B151" s="483"/>
      <c r="C151" s="483"/>
      <c r="D151" s="509"/>
      <c r="E151" s="510"/>
    </row>
    <row r="152" spans="1:5" x14ac:dyDescent="0.25">
      <c r="A152" s="483"/>
      <c r="B152" s="483"/>
      <c r="C152" s="483"/>
      <c r="D152" s="509"/>
      <c r="E152" s="510"/>
    </row>
    <row r="153" spans="1:5" x14ac:dyDescent="0.25">
      <c r="A153" s="483"/>
      <c r="B153" s="483"/>
      <c r="C153" s="483"/>
      <c r="D153" s="509"/>
      <c r="E153" s="510"/>
    </row>
    <row r="154" spans="1:5" x14ac:dyDescent="0.25">
      <c r="A154" s="483"/>
      <c r="B154" s="483"/>
      <c r="C154" s="483"/>
      <c r="D154" s="509"/>
      <c r="E154" s="510"/>
    </row>
    <row r="155" spans="1:5" x14ac:dyDescent="0.25">
      <c r="A155" s="483"/>
      <c r="B155" s="483"/>
      <c r="C155" s="483"/>
      <c r="D155" s="509"/>
      <c r="E155" s="510"/>
    </row>
    <row r="156" spans="1:5" x14ac:dyDescent="0.25">
      <c r="A156" s="483"/>
      <c r="B156" s="483"/>
      <c r="C156" s="483"/>
      <c r="D156" s="509"/>
      <c r="E156" s="510"/>
    </row>
    <row r="157" spans="1:5" x14ac:dyDescent="0.25">
      <c r="A157" s="483"/>
      <c r="B157" s="483"/>
      <c r="C157" s="483"/>
      <c r="D157" s="509"/>
      <c r="E157" s="510"/>
    </row>
    <row r="158" spans="1:5" x14ac:dyDescent="0.25">
      <c r="A158" s="483"/>
      <c r="B158" s="483"/>
      <c r="C158" s="483"/>
      <c r="D158" s="509"/>
      <c r="E158" s="510"/>
    </row>
    <row r="159" spans="1:5" x14ac:dyDescent="0.25">
      <c r="A159" s="483"/>
      <c r="B159" s="483"/>
      <c r="C159" s="483"/>
      <c r="D159" s="509"/>
      <c r="E159" s="510"/>
    </row>
    <row r="160" spans="1:5" x14ac:dyDescent="0.25">
      <c r="A160" s="483"/>
      <c r="B160" s="483"/>
      <c r="C160" s="483"/>
      <c r="D160" s="509"/>
      <c r="E160" s="510"/>
    </row>
    <row r="161" spans="1:5" x14ac:dyDescent="0.25">
      <c r="A161" s="483"/>
      <c r="B161" s="483"/>
      <c r="C161" s="483"/>
      <c r="D161" s="509"/>
      <c r="E161" s="510"/>
    </row>
    <row r="162" spans="1:5" x14ac:dyDescent="0.25">
      <c r="A162" s="483"/>
      <c r="B162" s="483"/>
      <c r="C162" s="483"/>
      <c r="D162" s="509"/>
      <c r="E162" s="510"/>
    </row>
    <row r="163" spans="1:5" x14ac:dyDescent="0.25">
      <c r="A163" s="483"/>
      <c r="B163" s="483"/>
      <c r="C163" s="483"/>
      <c r="D163" s="509"/>
      <c r="E163" s="510"/>
    </row>
    <row r="164" spans="1:5" x14ac:dyDescent="0.25">
      <c r="A164" s="483"/>
      <c r="B164" s="483"/>
      <c r="C164" s="483"/>
      <c r="D164" s="509"/>
      <c r="E164" s="510"/>
    </row>
    <row r="165" spans="1:5" x14ac:dyDescent="0.25">
      <c r="A165" s="483"/>
      <c r="B165" s="483"/>
      <c r="C165" s="483"/>
      <c r="D165" s="509"/>
      <c r="E165" s="510"/>
    </row>
    <row r="166" spans="1:5" x14ac:dyDescent="0.25">
      <c r="A166" s="483"/>
      <c r="B166" s="483"/>
      <c r="C166" s="483"/>
      <c r="D166" s="509"/>
      <c r="E166" s="510"/>
    </row>
    <row r="167" spans="1:5" x14ac:dyDescent="0.25">
      <c r="A167" s="483"/>
      <c r="B167" s="483"/>
      <c r="C167" s="483"/>
      <c r="D167" s="509"/>
      <c r="E167" s="510"/>
    </row>
    <row r="168" spans="1:5" x14ac:dyDescent="0.25">
      <c r="A168" s="483"/>
      <c r="B168" s="483"/>
      <c r="C168" s="483"/>
      <c r="D168" s="509"/>
      <c r="E168" s="510"/>
    </row>
    <row r="169" spans="1:5" x14ac:dyDescent="0.25">
      <c r="A169" s="483"/>
      <c r="B169" s="483"/>
      <c r="C169" s="483"/>
      <c r="D169" s="509"/>
      <c r="E169" s="510"/>
    </row>
    <row r="170" spans="1:5" x14ac:dyDescent="0.25">
      <c r="A170" s="483"/>
      <c r="B170" s="483"/>
      <c r="C170" s="483"/>
      <c r="D170" s="509"/>
      <c r="E170" s="510"/>
    </row>
    <row r="171" spans="1:5" x14ac:dyDescent="0.25">
      <c r="A171" s="483"/>
      <c r="B171" s="483"/>
      <c r="C171" s="483"/>
      <c r="D171" s="509"/>
      <c r="E171" s="510"/>
    </row>
    <row r="172" spans="1:5" x14ac:dyDescent="0.25">
      <c r="A172" s="483"/>
      <c r="B172" s="483"/>
      <c r="C172" s="483"/>
      <c r="D172" s="509"/>
      <c r="E172" s="510"/>
    </row>
    <row r="173" spans="1:5" x14ac:dyDescent="0.25">
      <c r="A173" s="483"/>
      <c r="B173" s="483"/>
      <c r="C173" s="483"/>
      <c r="D173" s="509"/>
      <c r="E173" s="510"/>
    </row>
    <row r="174" spans="1:5" x14ac:dyDescent="0.25">
      <c r="A174" s="483"/>
      <c r="B174" s="483"/>
      <c r="C174" s="483"/>
      <c r="D174" s="509"/>
      <c r="E174" s="510"/>
    </row>
    <row r="175" spans="1:5" x14ac:dyDescent="0.25">
      <c r="A175" s="483"/>
      <c r="B175" s="483"/>
      <c r="C175" s="483"/>
      <c r="D175" s="509"/>
      <c r="E175" s="510"/>
    </row>
    <row r="176" spans="1:5" x14ac:dyDescent="0.25">
      <c r="A176" s="483"/>
      <c r="B176" s="483"/>
      <c r="C176" s="483"/>
      <c r="D176" s="509"/>
      <c r="E176" s="510"/>
    </row>
    <row r="177" spans="1:5" x14ac:dyDescent="0.25">
      <c r="A177" s="483"/>
      <c r="B177" s="483"/>
      <c r="C177" s="483"/>
      <c r="D177" s="509"/>
      <c r="E177" s="510"/>
    </row>
    <row r="178" spans="1:5" x14ac:dyDescent="0.25">
      <c r="A178" s="483"/>
      <c r="B178" s="483"/>
      <c r="C178" s="483"/>
      <c r="D178" s="509"/>
      <c r="E178" s="510"/>
    </row>
    <row r="179" spans="1:5" x14ac:dyDescent="0.25">
      <c r="A179" s="483"/>
      <c r="B179" s="483"/>
      <c r="C179" s="483"/>
      <c r="D179" s="509"/>
      <c r="E179" s="510"/>
    </row>
    <row r="180" spans="1:5" x14ac:dyDescent="0.25">
      <c r="A180" s="483"/>
      <c r="B180" s="483"/>
      <c r="C180" s="483"/>
      <c r="D180" s="509"/>
      <c r="E180" s="510"/>
    </row>
    <row r="181" spans="1:5" x14ac:dyDescent="0.25">
      <c r="A181" s="483"/>
      <c r="B181" s="483"/>
      <c r="C181" s="483"/>
      <c r="D181" s="509"/>
      <c r="E181" s="510"/>
    </row>
    <row r="182" spans="1:5" x14ac:dyDescent="0.25">
      <c r="A182" s="483"/>
      <c r="B182" s="483"/>
      <c r="C182" s="483"/>
      <c r="D182" s="509"/>
      <c r="E182" s="510"/>
    </row>
    <row r="183" spans="1:5" x14ac:dyDescent="0.25">
      <c r="A183" s="483"/>
      <c r="B183" s="483"/>
      <c r="C183" s="483"/>
      <c r="D183" s="509"/>
      <c r="E183" s="510"/>
    </row>
    <row r="184" spans="1:5" x14ac:dyDescent="0.25">
      <c r="A184" s="483"/>
      <c r="B184" s="483"/>
      <c r="C184" s="483"/>
      <c r="D184" s="509"/>
      <c r="E184" s="510"/>
    </row>
    <row r="185" spans="1:5" x14ac:dyDescent="0.25">
      <c r="A185" s="483"/>
      <c r="B185" s="483"/>
      <c r="C185" s="483"/>
      <c r="D185" s="509"/>
      <c r="E185" s="510"/>
    </row>
    <row r="186" spans="1:5" x14ac:dyDescent="0.25">
      <c r="A186" s="483"/>
      <c r="B186" s="483"/>
      <c r="C186" s="483"/>
      <c r="D186" s="509"/>
      <c r="E186" s="510"/>
    </row>
    <row r="187" spans="1:5" x14ac:dyDescent="0.25">
      <c r="A187" s="483"/>
      <c r="B187" s="483"/>
      <c r="C187" s="483"/>
      <c r="D187" s="509"/>
      <c r="E187" s="510"/>
    </row>
    <row r="188" spans="1:5" x14ac:dyDescent="0.25">
      <c r="A188" s="483"/>
      <c r="B188" s="483"/>
      <c r="C188" s="483"/>
      <c r="D188" s="509"/>
      <c r="E188" s="510"/>
    </row>
    <row r="189" spans="1:5" x14ac:dyDescent="0.25">
      <c r="A189" s="483"/>
      <c r="B189" s="483"/>
      <c r="C189" s="483"/>
      <c r="D189" s="509"/>
      <c r="E189" s="510"/>
    </row>
    <row r="190" spans="1:5" x14ac:dyDescent="0.25">
      <c r="A190" s="483"/>
      <c r="B190" s="483"/>
      <c r="C190" s="483"/>
      <c r="D190" s="509"/>
      <c r="E190" s="510"/>
    </row>
    <row r="191" spans="1:5" x14ac:dyDescent="0.25">
      <c r="A191" s="483"/>
      <c r="B191" s="483"/>
      <c r="C191" s="483"/>
      <c r="D191" s="509"/>
      <c r="E191" s="510"/>
    </row>
    <row r="192" spans="1:5" x14ac:dyDescent="0.25">
      <c r="A192" s="483"/>
      <c r="B192" s="483"/>
      <c r="C192" s="483"/>
      <c r="D192" s="509"/>
      <c r="E192" s="510"/>
    </row>
    <row r="193" spans="1:5" x14ac:dyDescent="0.25">
      <c r="A193" s="483"/>
      <c r="B193" s="483"/>
      <c r="C193" s="483"/>
      <c r="D193" s="509"/>
      <c r="E193" s="510"/>
    </row>
    <row r="194" spans="1:5" x14ac:dyDescent="0.25">
      <c r="A194" s="483"/>
      <c r="B194" s="483"/>
      <c r="C194" s="483"/>
      <c r="D194" s="509"/>
      <c r="E194" s="510"/>
    </row>
    <row r="195" spans="1:5" x14ac:dyDescent="0.25">
      <c r="A195" s="483"/>
      <c r="B195" s="483"/>
      <c r="C195" s="483"/>
      <c r="D195" s="509"/>
      <c r="E195" s="510"/>
    </row>
    <row r="196" spans="1:5" x14ac:dyDescent="0.25">
      <c r="A196" s="483"/>
      <c r="B196" s="483"/>
      <c r="C196" s="483"/>
      <c r="D196" s="509"/>
      <c r="E196" s="510"/>
    </row>
    <row r="197" spans="1:5" x14ac:dyDescent="0.25">
      <c r="A197" s="483"/>
      <c r="B197" s="483"/>
      <c r="C197" s="483"/>
      <c r="D197" s="509"/>
      <c r="E197" s="510"/>
    </row>
    <row r="198" spans="1:5" x14ac:dyDescent="0.25">
      <c r="A198" s="483"/>
      <c r="B198" s="483"/>
      <c r="C198" s="483"/>
      <c r="D198" s="509"/>
      <c r="E198" s="510"/>
    </row>
    <row r="199" spans="1:5" x14ac:dyDescent="0.25">
      <c r="A199" s="483"/>
      <c r="B199" s="483"/>
      <c r="C199" s="483"/>
      <c r="D199" s="509"/>
      <c r="E199" s="510"/>
    </row>
    <row r="200" spans="1:5" x14ac:dyDescent="0.25">
      <c r="A200" s="483"/>
      <c r="B200" s="483"/>
      <c r="C200" s="483"/>
      <c r="D200" s="509"/>
      <c r="E200" s="510"/>
    </row>
    <row r="201" spans="1:5" x14ac:dyDescent="0.25">
      <c r="A201" s="483"/>
      <c r="B201" s="483"/>
      <c r="C201" s="483"/>
      <c r="D201" s="509"/>
      <c r="E201" s="510"/>
    </row>
    <row r="202" spans="1:5" x14ac:dyDescent="0.25">
      <c r="A202" s="483"/>
      <c r="B202" s="483"/>
      <c r="C202" s="483"/>
      <c r="D202" s="509"/>
      <c r="E202" s="510"/>
    </row>
    <row r="203" spans="1:5" x14ac:dyDescent="0.25">
      <c r="A203" s="483"/>
      <c r="B203" s="483"/>
      <c r="C203" s="483"/>
      <c r="D203" s="509"/>
      <c r="E203" s="510"/>
    </row>
    <row r="204" spans="1:5" x14ac:dyDescent="0.25">
      <c r="A204" s="483"/>
      <c r="B204" s="483"/>
      <c r="C204" s="483"/>
      <c r="D204" s="509"/>
      <c r="E204" s="510"/>
    </row>
    <row r="205" spans="1:5" x14ac:dyDescent="0.25">
      <c r="A205" s="483"/>
      <c r="B205" s="483"/>
      <c r="C205" s="483"/>
      <c r="D205" s="509"/>
      <c r="E205" s="510"/>
    </row>
    <row r="206" spans="1:5" x14ac:dyDescent="0.25">
      <c r="A206" s="483"/>
      <c r="B206" s="483"/>
      <c r="C206" s="483"/>
      <c r="D206" s="509"/>
      <c r="E206" s="510"/>
    </row>
    <row r="207" spans="1:5" x14ac:dyDescent="0.25">
      <c r="A207" s="483"/>
      <c r="B207" s="483"/>
      <c r="C207" s="483"/>
      <c r="D207" s="509"/>
      <c r="E207" s="510"/>
    </row>
    <row r="208" spans="1:5" x14ac:dyDescent="0.25">
      <c r="A208" s="483"/>
      <c r="B208" s="483"/>
      <c r="C208" s="483"/>
      <c r="D208" s="509"/>
      <c r="E208" s="510"/>
    </row>
    <row r="209" spans="1:5" x14ac:dyDescent="0.25">
      <c r="A209" s="483"/>
      <c r="B209" s="483"/>
      <c r="C209" s="483"/>
      <c r="D209" s="509"/>
      <c r="E209" s="510"/>
    </row>
    <row r="210" spans="1:5" x14ac:dyDescent="0.25">
      <c r="A210" s="483"/>
      <c r="B210" s="483"/>
      <c r="C210" s="483"/>
      <c r="D210" s="509"/>
      <c r="E210" s="510"/>
    </row>
    <row r="211" spans="1:5" x14ac:dyDescent="0.25">
      <c r="A211" s="483"/>
      <c r="B211" s="483"/>
      <c r="C211" s="483"/>
      <c r="D211" s="509"/>
      <c r="E211" s="510"/>
    </row>
    <row r="212" spans="1:5" x14ac:dyDescent="0.25">
      <c r="A212" s="483"/>
      <c r="B212" s="483"/>
      <c r="C212" s="483"/>
      <c r="D212" s="509"/>
      <c r="E212" s="510"/>
    </row>
    <row r="213" spans="1:5" x14ac:dyDescent="0.25">
      <c r="A213" s="483"/>
      <c r="B213" s="483"/>
      <c r="C213" s="483"/>
      <c r="D213" s="509"/>
      <c r="E213" s="510"/>
    </row>
    <row r="214" spans="1:5" x14ac:dyDescent="0.25">
      <c r="A214" s="483"/>
      <c r="B214" s="483"/>
      <c r="C214" s="483"/>
      <c r="D214" s="509"/>
      <c r="E214" s="510"/>
    </row>
    <row r="215" spans="1:5" x14ac:dyDescent="0.25">
      <c r="A215" s="483"/>
      <c r="B215" s="483"/>
      <c r="C215" s="483"/>
      <c r="D215" s="509"/>
      <c r="E215" s="510"/>
    </row>
    <row r="216" spans="1:5" x14ac:dyDescent="0.25">
      <c r="A216" s="483"/>
      <c r="B216" s="483"/>
      <c r="C216" s="483"/>
      <c r="D216" s="509"/>
      <c r="E216" s="510"/>
    </row>
    <row r="217" spans="1:5" x14ac:dyDescent="0.25">
      <c r="A217" s="483"/>
      <c r="B217" s="483"/>
      <c r="C217" s="483"/>
      <c r="D217" s="509"/>
      <c r="E217" s="510"/>
    </row>
    <row r="218" spans="1:5" x14ac:dyDescent="0.25">
      <c r="A218" s="483"/>
      <c r="B218" s="483"/>
      <c r="C218" s="483"/>
      <c r="D218" s="509"/>
      <c r="E218" s="510"/>
    </row>
    <row r="219" spans="1:5" x14ac:dyDescent="0.25">
      <c r="A219" s="483"/>
      <c r="B219" s="483"/>
      <c r="C219" s="483"/>
      <c r="D219" s="509"/>
      <c r="E219" s="510"/>
    </row>
    <row r="220" spans="1:5" x14ac:dyDescent="0.25">
      <c r="A220" s="483"/>
      <c r="B220" s="483"/>
      <c r="C220" s="483"/>
      <c r="D220" s="509"/>
      <c r="E220" s="510"/>
    </row>
    <row r="221" spans="1:5" x14ac:dyDescent="0.25">
      <c r="A221" s="483"/>
      <c r="B221" s="483"/>
      <c r="C221" s="483"/>
      <c r="D221" s="509"/>
      <c r="E221" s="510"/>
    </row>
    <row r="222" spans="1:5" x14ac:dyDescent="0.25">
      <c r="A222" s="483"/>
      <c r="B222" s="483"/>
      <c r="C222" s="483"/>
      <c r="D222" s="509"/>
      <c r="E222" s="510"/>
    </row>
    <row r="223" spans="1:5" x14ac:dyDescent="0.25">
      <c r="A223" s="483"/>
      <c r="B223" s="483"/>
      <c r="C223" s="483"/>
      <c r="D223" s="509"/>
      <c r="E223" s="510"/>
    </row>
    <row r="224" spans="1:5" x14ac:dyDescent="0.25">
      <c r="A224" s="483"/>
      <c r="B224" s="483"/>
      <c r="C224" s="483"/>
      <c r="D224" s="509"/>
      <c r="E224" s="510"/>
    </row>
    <row r="225" spans="1:5" x14ac:dyDescent="0.25">
      <c r="A225" s="483"/>
      <c r="B225" s="483"/>
      <c r="C225" s="483"/>
      <c r="D225" s="509"/>
      <c r="E225" s="510"/>
    </row>
    <row r="226" spans="1:5" x14ac:dyDescent="0.25">
      <c r="A226" s="483"/>
      <c r="B226" s="483"/>
      <c r="C226" s="483"/>
      <c r="D226" s="509"/>
      <c r="E226" s="510"/>
    </row>
    <row r="227" spans="1:5" x14ac:dyDescent="0.25">
      <c r="A227" s="483"/>
      <c r="B227" s="483"/>
      <c r="C227" s="483"/>
      <c r="D227" s="509"/>
      <c r="E227" s="510"/>
    </row>
    <row r="228" spans="1:5" x14ac:dyDescent="0.25">
      <c r="A228" s="483"/>
      <c r="B228" s="483"/>
      <c r="C228" s="483"/>
      <c r="D228" s="509"/>
      <c r="E228" s="510"/>
    </row>
    <row r="229" spans="1:5" x14ac:dyDescent="0.25">
      <c r="A229" s="483"/>
      <c r="B229" s="483"/>
      <c r="C229" s="483"/>
      <c r="D229" s="509"/>
      <c r="E229" s="510"/>
    </row>
    <row r="230" spans="1:5" x14ac:dyDescent="0.25">
      <c r="A230" s="483"/>
      <c r="B230" s="483"/>
      <c r="C230" s="483"/>
      <c r="D230" s="509"/>
      <c r="E230" s="510"/>
    </row>
    <row r="231" spans="1:5" x14ac:dyDescent="0.25">
      <c r="A231" s="483"/>
      <c r="B231" s="483"/>
      <c r="C231" s="483"/>
      <c r="D231" s="509"/>
      <c r="E231" s="510"/>
    </row>
    <row r="232" spans="1:5" x14ac:dyDescent="0.25">
      <c r="A232" s="483"/>
      <c r="B232" s="483"/>
      <c r="C232" s="483"/>
      <c r="D232" s="509"/>
      <c r="E232" s="510"/>
    </row>
    <row r="233" spans="1:5" x14ac:dyDescent="0.25">
      <c r="A233" s="483"/>
      <c r="B233" s="483"/>
      <c r="C233" s="483"/>
      <c r="D233" s="509"/>
      <c r="E233" s="510"/>
    </row>
    <row r="234" spans="1:5" x14ac:dyDescent="0.25">
      <c r="A234" s="483"/>
      <c r="B234" s="483"/>
      <c r="C234" s="483"/>
      <c r="D234" s="509"/>
      <c r="E234" s="510"/>
    </row>
    <row r="235" spans="1:5" x14ac:dyDescent="0.25">
      <c r="A235" s="483"/>
      <c r="B235" s="483"/>
      <c r="C235" s="483"/>
      <c r="D235" s="509"/>
      <c r="E235" s="510"/>
    </row>
    <row r="236" spans="1:5" x14ac:dyDescent="0.25">
      <c r="A236" s="483"/>
      <c r="B236" s="483"/>
      <c r="C236" s="483"/>
      <c r="D236" s="509"/>
      <c r="E236" s="510"/>
    </row>
    <row r="237" spans="1:5" x14ac:dyDescent="0.25">
      <c r="A237" s="483"/>
      <c r="B237" s="483"/>
      <c r="C237" s="483"/>
      <c r="D237" s="509"/>
      <c r="E237" s="510"/>
    </row>
    <row r="238" spans="1:5" x14ac:dyDescent="0.25">
      <c r="A238" s="483"/>
      <c r="B238" s="483"/>
      <c r="C238" s="483"/>
      <c r="D238" s="509"/>
      <c r="E238" s="510"/>
    </row>
    <row r="239" spans="1:5" x14ac:dyDescent="0.25">
      <c r="A239" s="483"/>
      <c r="B239" s="483"/>
      <c r="C239" s="483"/>
      <c r="D239" s="509"/>
      <c r="E239" s="510"/>
    </row>
    <row r="240" spans="1:5" x14ac:dyDescent="0.25">
      <c r="A240" s="483"/>
      <c r="B240" s="483"/>
      <c r="C240" s="483"/>
      <c r="D240" s="509"/>
      <c r="E240" s="510"/>
    </row>
    <row r="241" spans="1:5" x14ac:dyDescent="0.25">
      <c r="A241" s="483"/>
      <c r="B241" s="483"/>
      <c r="C241" s="483"/>
      <c r="D241" s="509"/>
      <c r="E241" s="510"/>
    </row>
    <row r="242" spans="1:5" x14ac:dyDescent="0.25">
      <c r="A242" s="483"/>
      <c r="B242" s="483"/>
      <c r="C242" s="483"/>
      <c r="D242" s="509"/>
      <c r="E242" s="510"/>
    </row>
    <row r="243" spans="1:5" x14ac:dyDescent="0.25">
      <c r="A243" s="483"/>
      <c r="B243" s="483"/>
      <c r="C243" s="483"/>
      <c r="D243" s="509"/>
      <c r="E243" s="510"/>
    </row>
    <row r="244" spans="1:5" x14ac:dyDescent="0.25">
      <c r="A244" s="483"/>
      <c r="B244" s="483"/>
      <c r="C244" s="483"/>
      <c r="D244" s="509"/>
      <c r="E244" s="510"/>
    </row>
    <row r="245" spans="1:5" x14ac:dyDescent="0.25">
      <c r="A245" s="483"/>
      <c r="B245" s="483"/>
      <c r="C245" s="483"/>
      <c r="D245" s="509"/>
      <c r="E245" s="510"/>
    </row>
    <row r="246" spans="1:5" x14ac:dyDescent="0.25">
      <c r="A246" s="483"/>
      <c r="B246" s="483"/>
      <c r="C246" s="483"/>
      <c r="D246" s="509"/>
      <c r="E246" s="510"/>
    </row>
    <row r="247" spans="1:5" x14ac:dyDescent="0.25">
      <c r="A247" s="483"/>
      <c r="B247" s="483"/>
      <c r="C247" s="483"/>
      <c r="D247" s="509"/>
      <c r="E247" s="510"/>
    </row>
    <row r="248" spans="1:5" x14ac:dyDescent="0.25">
      <c r="A248" s="483"/>
      <c r="B248" s="483"/>
      <c r="C248" s="483"/>
      <c r="D248" s="509"/>
      <c r="E248" s="510"/>
    </row>
    <row r="249" spans="1:5" x14ac:dyDescent="0.25">
      <c r="A249" s="483"/>
      <c r="B249" s="483"/>
      <c r="C249" s="483"/>
      <c r="D249" s="509"/>
      <c r="E249" s="510"/>
    </row>
    <row r="250" spans="1:5" x14ac:dyDescent="0.25">
      <c r="A250" s="483"/>
      <c r="B250" s="483"/>
      <c r="C250" s="483"/>
      <c r="D250" s="509"/>
      <c r="E250" s="510"/>
    </row>
    <row r="251" spans="1:5" x14ac:dyDescent="0.25">
      <c r="A251" s="483"/>
      <c r="B251" s="483"/>
      <c r="C251" s="483"/>
      <c r="D251" s="509"/>
      <c r="E251" s="510"/>
    </row>
    <row r="252" spans="1:5" x14ac:dyDescent="0.25">
      <c r="A252" s="483"/>
      <c r="B252" s="483"/>
      <c r="C252" s="483"/>
      <c r="D252" s="509"/>
      <c r="E252" s="510"/>
    </row>
    <row r="253" spans="1:5" x14ac:dyDescent="0.25">
      <c r="A253" s="483"/>
      <c r="B253" s="483"/>
      <c r="C253" s="483"/>
      <c r="D253" s="509"/>
      <c r="E253" s="510"/>
    </row>
    <row r="254" spans="1:5" x14ac:dyDescent="0.25">
      <c r="A254" s="483"/>
      <c r="B254" s="483"/>
      <c r="C254" s="483"/>
      <c r="D254" s="509"/>
      <c r="E254" s="510"/>
    </row>
    <row r="255" spans="1:5" x14ac:dyDescent="0.25">
      <c r="A255" s="483"/>
      <c r="B255" s="483"/>
      <c r="C255" s="483"/>
      <c r="D255" s="509"/>
      <c r="E255" s="510"/>
    </row>
    <row r="256" spans="1:5" x14ac:dyDescent="0.25">
      <c r="A256" s="483"/>
      <c r="B256" s="483"/>
      <c r="C256" s="483"/>
      <c r="D256" s="509"/>
      <c r="E256" s="510"/>
    </row>
    <row r="257" spans="1:5" x14ac:dyDescent="0.25">
      <c r="A257" s="483"/>
      <c r="B257" s="483"/>
      <c r="C257" s="483"/>
      <c r="D257" s="509"/>
      <c r="E257" s="510"/>
    </row>
    <row r="258" spans="1:5" x14ac:dyDescent="0.25">
      <c r="A258" s="483"/>
      <c r="B258" s="483"/>
      <c r="C258" s="483"/>
      <c r="D258" s="509"/>
      <c r="E258" s="510"/>
    </row>
    <row r="259" spans="1:5" x14ac:dyDescent="0.25">
      <c r="A259" s="483"/>
      <c r="B259" s="483"/>
      <c r="C259" s="483"/>
      <c r="D259" s="509"/>
      <c r="E259" s="510"/>
    </row>
    <row r="260" spans="1:5" x14ac:dyDescent="0.25">
      <c r="A260" s="483"/>
      <c r="B260" s="483"/>
      <c r="C260" s="483"/>
      <c r="D260" s="509"/>
      <c r="E260" s="510"/>
    </row>
    <row r="261" spans="1:5" x14ac:dyDescent="0.25">
      <c r="A261" s="483"/>
      <c r="B261" s="483"/>
      <c r="C261" s="483"/>
      <c r="D261" s="509"/>
      <c r="E261" s="510"/>
    </row>
    <row r="262" spans="1:5" x14ac:dyDescent="0.25">
      <c r="A262" s="483"/>
      <c r="B262" s="483"/>
      <c r="C262" s="483"/>
      <c r="D262" s="509"/>
      <c r="E262" s="510"/>
    </row>
    <row r="263" spans="1:5" x14ac:dyDescent="0.25">
      <c r="A263" s="483"/>
      <c r="B263" s="483"/>
      <c r="C263" s="483"/>
      <c r="D263" s="509"/>
      <c r="E263" s="510"/>
    </row>
    <row r="264" spans="1:5" x14ac:dyDescent="0.25">
      <c r="A264" s="483"/>
      <c r="B264" s="483"/>
      <c r="C264" s="483"/>
      <c r="D264" s="509"/>
      <c r="E264" s="510"/>
    </row>
    <row r="265" spans="1:5" x14ac:dyDescent="0.25">
      <c r="A265" s="483"/>
      <c r="B265" s="483"/>
      <c r="C265" s="483"/>
      <c r="D265" s="509"/>
      <c r="E265" s="510"/>
    </row>
    <row r="266" spans="1:5" x14ac:dyDescent="0.25">
      <c r="A266" s="483"/>
      <c r="B266" s="483"/>
      <c r="C266" s="483"/>
      <c r="D266" s="509"/>
      <c r="E266" s="510"/>
    </row>
    <row r="267" spans="1:5" x14ac:dyDescent="0.25">
      <c r="A267" s="483"/>
      <c r="B267" s="483"/>
      <c r="C267" s="483"/>
      <c r="D267" s="509"/>
      <c r="E267" s="510"/>
    </row>
    <row r="268" spans="1:5" x14ac:dyDescent="0.25">
      <c r="A268" s="483"/>
      <c r="B268" s="483"/>
      <c r="C268" s="483"/>
      <c r="D268" s="509"/>
      <c r="E268" s="510"/>
    </row>
    <row r="269" spans="1:5" x14ac:dyDescent="0.25">
      <c r="A269" s="483"/>
      <c r="B269" s="483"/>
      <c r="C269" s="483"/>
      <c r="D269" s="509"/>
      <c r="E269" s="510"/>
    </row>
    <row r="270" spans="1:5" x14ac:dyDescent="0.25">
      <c r="A270" s="483"/>
      <c r="B270" s="483"/>
      <c r="C270" s="483"/>
      <c r="D270" s="509"/>
      <c r="E270" s="510"/>
    </row>
    <row r="271" spans="1:5" x14ac:dyDescent="0.25">
      <c r="A271" s="483"/>
      <c r="B271" s="483"/>
      <c r="C271" s="483"/>
      <c r="D271" s="509"/>
      <c r="E271" s="510"/>
    </row>
    <row r="272" spans="1:5" x14ac:dyDescent="0.25">
      <c r="A272" s="483"/>
      <c r="B272" s="483"/>
      <c r="C272" s="483"/>
      <c r="D272" s="509"/>
      <c r="E272" s="510"/>
    </row>
    <row r="273" spans="1:5" x14ac:dyDescent="0.25">
      <c r="A273" s="483"/>
      <c r="B273" s="483"/>
      <c r="C273" s="483"/>
      <c r="D273" s="509"/>
      <c r="E273" s="510"/>
    </row>
    <row r="274" spans="1:5" x14ac:dyDescent="0.25">
      <c r="A274" s="483"/>
      <c r="B274" s="483"/>
      <c r="C274" s="483"/>
      <c r="D274" s="509"/>
      <c r="E274" s="510"/>
    </row>
    <row r="275" spans="1:5" x14ac:dyDescent="0.25">
      <c r="A275" s="483"/>
      <c r="B275" s="483"/>
      <c r="C275" s="483"/>
      <c r="D275" s="509"/>
      <c r="E275" s="510"/>
    </row>
    <row r="276" spans="1:5" x14ac:dyDescent="0.25">
      <c r="A276" s="483"/>
      <c r="B276" s="483"/>
      <c r="C276" s="483"/>
      <c r="D276" s="509"/>
      <c r="E276" s="510"/>
    </row>
    <row r="277" spans="1:5" x14ac:dyDescent="0.25">
      <c r="A277" s="483"/>
      <c r="B277" s="483"/>
      <c r="C277" s="483"/>
      <c r="D277" s="509"/>
      <c r="E277" s="510"/>
    </row>
    <row r="278" spans="1:5" x14ac:dyDescent="0.25">
      <c r="A278" s="483"/>
      <c r="B278" s="483"/>
      <c r="C278" s="483"/>
      <c r="D278" s="509"/>
      <c r="E278" s="510"/>
    </row>
    <row r="279" spans="1:5" x14ac:dyDescent="0.25">
      <c r="A279" s="483"/>
      <c r="B279" s="483"/>
      <c r="C279" s="483"/>
      <c r="D279" s="509"/>
      <c r="E279" s="510"/>
    </row>
    <row r="280" spans="1:5" x14ac:dyDescent="0.25">
      <c r="A280" s="483"/>
      <c r="B280" s="483"/>
      <c r="C280" s="483"/>
      <c r="D280" s="509"/>
      <c r="E280" s="510"/>
    </row>
    <row r="281" spans="1:5" x14ac:dyDescent="0.25">
      <c r="A281" s="483"/>
      <c r="B281" s="483"/>
      <c r="C281" s="483"/>
      <c r="D281" s="509"/>
      <c r="E281" s="510"/>
    </row>
    <row r="282" spans="1:5" x14ac:dyDescent="0.25">
      <c r="A282" s="483"/>
      <c r="B282" s="483"/>
      <c r="C282" s="483"/>
      <c r="D282" s="509"/>
      <c r="E282" s="510"/>
    </row>
    <row r="283" spans="1:5" x14ac:dyDescent="0.25">
      <c r="A283" s="483"/>
      <c r="B283" s="483"/>
      <c r="C283" s="483"/>
      <c r="D283" s="509"/>
      <c r="E283" s="510"/>
    </row>
    <row r="284" spans="1:5" x14ac:dyDescent="0.25">
      <c r="A284" s="483"/>
      <c r="B284" s="483"/>
      <c r="C284" s="483"/>
      <c r="D284" s="509"/>
      <c r="E284" s="510"/>
    </row>
    <row r="285" spans="1:5" x14ac:dyDescent="0.25">
      <c r="A285" s="483"/>
      <c r="B285" s="483"/>
      <c r="C285" s="483"/>
      <c r="D285" s="509"/>
      <c r="E285" s="510"/>
    </row>
    <row r="286" spans="1:5" x14ac:dyDescent="0.25">
      <c r="A286" s="483"/>
      <c r="B286" s="483"/>
      <c r="C286" s="483"/>
      <c r="D286" s="509"/>
      <c r="E286" s="510"/>
    </row>
    <row r="287" spans="1:5" x14ac:dyDescent="0.25">
      <c r="A287" s="483"/>
      <c r="B287" s="483"/>
      <c r="C287" s="483"/>
      <c r="D287" s="509"/>
      <c r="E287" s="510"/>
    </row>
    <row r="288" spans="1:5" x14ac:dyDescent="0.25">
      <c r="A288" s="483"/>
      <c r="B288" s="483"/>
      <c r="C288" s="483"/>
      <c r="D288" s="509"/>
      <c r="E288" s="510"/>
    </row>
    <row r="289" spans="1:5" x14ac:dyDescent="0.25">
      <c r="A289" s="483"/>
      <c r="B289" s="483"/>
      <c r="C289" s="483"/>
      <c r="D289" s="509"/>
      <c r="E289" s="510"/>
    </row>
    <row r="290" spans="1:5" x14ac:dyDescent="0.25">
      <c r="A290" s="483"/>
      <c r="B290" s="483"/>
      <c r="C290" s="483"/>
      <c r="D290" s="509"/>
      <c r="E290" s="510"/>
    </row>
    <row r="291" spans="1:5" x14ac:dyDescent="0.25">
      <c r="A291" s="483"/>
      <c r="B291" s="483"/>
      <c r="C291" s="483"/>
      <c r="D291" s="509"/>
      <c r="E291" s="510"/>
    </row>
    <row r="292" spans="1:5" x14ac:dyDescent="0.25">
      <c r="A292" s="483"/>
      <c r="B292" s="483"/>
      <c r="C292" s="483"/>
      <c r="D292" s="509"/>
      <c r="E292" s="510"/>
    </row>
    <row r="293" spans="1:5" x14ac:dyDescent="0.25">
      <c r="A293" s="483"/>
      <c r="B293" s="483"/>
      <c r="C293" s="483"/>
      <c r="D293" s="509"/>
      <c r="E293" s="510"/>
    </row>
    <row r="294" spans="1:5" x14ac:dyDescent="0.25">
      <c r="A294" s="483"/>
      <c r="B294" s="483"/>
      <c r="C294" s="483"/>
      <c r="D294" s="509"/>
      <c r="E294" s="510"/>
    </row>
    <row r="295" spans="1:5" x14ac:dyDescent="0.25">
      <c r="A295" s="483"/>
      <c r="B295" s="483"/>
      <c r="C295" s="483"/>
      <c r="D295" s="509"/>
      <c r="E295" s="510"/>
    </row>
    <row r="296" spans="1:5" x14ac:dyDescent="0.25">
      <c r="A296" s="483"/>
      <c r="B296" s="483"/>
      <c r="C296" s="483"/>
      <c r="D296" s="509"/>
      <c r="E296" s="510"/>
    </row>
    <row r="297" spans="1:5" x14ac:dyDescent="0.25">
      <c r="A297" s="483"/>
      <c r="B297" s="483"/>
      <c r="C297" s="483"/>
      <c r="D297" s="509"/>
      <c r="E297" s="510"/>
    </row>
    <row r="298" spans="1:5" x14ac:dyDescent="0.25">
      <c r="A298" s="483"/>
      <c r="B298" s="483"/>
      <c r="C298" s="483"/>
      <c r="D298" s="509"/>
      <c r="E298" s="510"/>
    </row>
    <row r="299" spans="1:5" x14ac:dyDescent="0.25">
      <c r="A299" s="483"/>
      <c r="B299" s="483"/>
      <c r="C299" s="483"/>
      <c r="D299" s="509"/>
      <c r="E299" s="510"/>
    </row>
    <row r="300" spans="1:5" x14ac:dyDescent="0.25">
      <c r="A300" s="483"/>
      <c r="B300" s="483"/>
      <c r="C300" s="483"/>
      <c r="D300" s="509"/>
      <c r="E300" s="510"/>
    </row>
    <row r="301" spans="1:5" x14ac:dyDescent="0.25">
      <c r="A301" s="483"/>
      <c r="B301" s="483"/>
      <c r="C301" s="483"/>
      <c r="D301" s="509"/>
      <c r="E301" s="510"/>
    </row>
    <row r="302" spans="1:5" x14ac:dyDescent="0.25">
      <c r="A302" s="483"/>
      <c r="B302" s="483"/>
      <c r="C302" s="483"/>
      <c r="D302" s="509"/>
      <c r="E302" s="510"/>
    </row>
    <row r="303" spans="1:5" x14ac:dyDescent="0.25">
      <c r="A303" s="483"/>
      <c r="B303" s="483"/>
      <c r="C303" s="483"/>
      <c r="D303" s="509"/>
      <c r="E303" s="510"/>
    </row>
    <row r="304" spans="1:5" x14ac:dyDescent="0.25">
      <c r="A304" s="483"/>
      <c r="B304" s="483"/>
      <c r="C304" s="483"/>
      <c r="D304" s="509"/>
      <c r="E304" s="510"/>
    </row>
    <row r="305" spans="1:5" x14ac:dyDescent="0.25">
      <c r="A305" s="483"/>
      <c r="B305" s="483"/>
      <c r="C305" s="483"/>
      <c r="D305" s="509"/>
      <c r="E305" s="510"/>
    </row>
    <row r="306" spans="1:5" x14ac:dyDescent="0.25">
      <c r="A306" s="483"/>
      <c r="B306" s="483"/>
      <c r="C306" s="483"/>
      <c r="D306" s="509"/>
      <c r="E306" s="510"/>
    </row>
    <row r="307" spans="1:5" x14ac:dyDescent="0.25">
      <c r="A307" s="483"/>
      <c r="B307" s="483"/>
      <c r="C307" s="483"/>
      <c r="D307" s="509"/>
      <c r="E307" s="510"/>
    </row>
    <row r="308" spans="1:5" x14ac:dyDescent="0.25">
      <c r="A308" s="483"/>
      <c r="B308" s="483"/>
      <c r="C308" s="483"/>
      <c r="D308" s="509"/>
      <c r="E308" s="510"/>
    </row>
    <row r="309" spans="1:5" x14ac:dyDescent="0.25">
      <c r="A309" s="483"/>
      <c r="B309" s="483"/>
      <c r="C309" s="483"/>
      <c r="D309" s="509"/>
      <c r="E309" s="510"/>
    </row>
    <row r="310" spans="1:5" x14ac:dyDescent="0.25">
      <c r="A310" s="483"/>
      <c r="B310" s="483"/>
      <c r="C310" s="483"/>
      <c r="D310" s="509"/>
      <c r="E310" s="510"/>
    </row>
    <row r="311" spans="1:5" x14ac:dyDescent="0.25">
      <c r="A311" s="483"/>
      <c r="B311" s="483"/>
      <c r="C311" s="483"/>
      <c r="D311" s="509"/>
      <c r="E311" s="510"/>
    </row>
    <row r="312" spans="1:5" x14ac:dyDescent="0.25">
      <c r="A312" s="483"/>
      <c r="B312" s="483"/>
      <c r="C312" s="483"/>
      <c r="D312" s="509"/>
      <c r="E312" s="510"/>
    </row>
    <row r="313" spans="1:5" x14ac:dyDescent="0.25">
      <c r="A313" s="483"/>
      <c r="B313" s="483"/>
      <c r="C313" s="483"/>
      <c r="D313" s="509"/>
      <c r="E313" s="510"/>
    </row>
    <row r="314" spans="1:5" x14ac:dyDescent="0.25">
      <c r="A314" s="483"/>
      <c r="B314" s="483"/>
      <c r="C314" s="483"/>
      <c r="D314" s="509"/>
      <c r="E314" s="510"/>
    </row>
    <row r="315" spans="1:5" x14ac:dyDescent="0.25">
      <c r="A315" s="483"/>
      <c r="B315" s="483"/>
      <c r="C315" s="483"/>
      <c r="D315" s="509"/>
      <c r="E315" s="510"/>
    </row>
    <row r="316" spans="1:5" x14ac:dyDescent="0.25">
      <c r="A316" s="483"/>
      <c r="B316" s="483"/>
      <c r="C316" s="483"/>
      <c r="D316" s="509"/>
      <c r="E316" s="510"/>
    </row>
    <row r="317" spans="1:5" x14ac:dyDescent="0.25">
      <c r="A317" s="483"/>
      <c r="B317" s="483"/>
      <c r="C317" s="483"/>
      <c r="D317" s="509"/>
      <c r="E317" s="510"/>
    </row>
    <row r="318" spans="1:5" x14ac:dyDescent="0.25">
      <c r="A318" s="483"/>
      <c r="B318" s="483"/>
      <c r="C318" s="483"/>
      <c r="D318" s="509"/>
      <c r="E318" s="510"/>
    </row>
    <row r="319" spans="1:5" x14ac:dyDescent="0.25">
      <c r="A319" s="483"/>
      <c r="B319" s="483"/>
      <c r="C319" s="483"/>
      <c r="D319" s="509"/>
      <c r="E319" s="510"/>
    </row>
    <row r="320" spans="1:5" x14ac:dyDescent="0.25">
      <c r="A320" s="483"/>
      <c r="B320" s="483"/>
      <c r="C320" s="483"/>
      <c r="D320" s="509"/>
      <c r="E320" s="510"/>
    </row>
    <row r="321" spans="1:5" x14ac:dyDescent="0.25">
      <c r="A321" s="483"/>
      <c r="B321" s="483"/>
      <c r="C321" s="483"/>
      <c r="D321" s="509"/>
      <c r="E321" s="510"/>
    </row>
    <row r="322" spans="1:5" x14ac:dyDescent="0.25">
      <c r="A322" s="483"/>
      <c r="B322" s="483"/>
      <c r="C322" s="483"/>
      <c r="D322" s="509"/>
      <c r="E322" s="510"/>
    </row>
    <row r="323" spans="1:5" x14ac:dyDescent="0.25">
      <c r="A323" s="483"/>
      <c r="B323" s="483"/>
      <c r="C323" s="483"/>
      <c r="D323" s="509"/>
      <c r="E323" s="510"/>
    </row>
    <row r="324" spans="1:5" x14ac:dyDescent="0.25">
      <c r="A324" s="483"/>
      <c r="B324" s="483"/>
      <c r="C324" s="483"/>
      <c r="D324" s="509"/>
      <c r="E324" s="510"/>
    </row>
    <row r="325" spans="1:5" x14ac:dyDescent="0.25">
      <c r="A325" s="483"/>
      <c r="B325" s="483"/>
      <c r="C325" s="483"/>
      <c r="D325" s="509"/>
      <c r="E325" s="510"/>
    </row>
    <row r="326" spans="1:5" x14ac:dyDescent="0.25">
      <c r="A326" s="483"/>
      <c r="B326" s="483"/>
      <c r="C326" s="483"/>
      <c r="D326" s="509"/>
      <c r="E326" s="510"/>
    </row>
    <row r="327" spans="1:5" x14ac:dyDescent="0.25">
      <c r="A327" s="483"/>
      <c r="B327" s="483"/>
      <c r="C327" s="483"/>
      <c r="D327" s="509"/>
      <c r="E327" s="510"/>
    </row>
    <row r="328" spans="1:5" x14ac:dyDescent="0.25">
      <c r="A328" s="483"/>
      <c r="B328" s="483"/>
      <c r="C328" s="483"/>
      <c r="D328" s="509"/>
      <c r="E328" s="510"/>
    </row>
    <row r="329" spans="1:5" x14ac:dyDescent="0.25">
      <c r="A329" s="483"/>
      <c r="B329" s="483"/>
      <c r="C329" s="483"/>
      <c r="D329" s="509"/>
      <c r="E329" s="510"/>
    </row>
    <row r="330" spans="1:5" x14ac:dyDescent="0.25">
      <c r="A330" s="483"/>
      <c r="B330" s="483"/>
      <c r="C330" s="483"/>
      <c r="D330" s="509"/>
      <c r="E330" s="510"/>
    </row>
    <row r="331" spans="1:5" x14ac:dyDescent="0.25">
      <c r="A331" s="483"/>
      <c r="B331" s="483"/>
      <c r="C331" s="483"/>
      <c r="D331" s="509"/>
      <c r="E331" s="510"/>
    </row>
    <row r="332" spans="1:5" x14ac:dyDescent="0.25">
      <c r="A332" s="483"/>
      <c r="B332" s="483"/>
      <c r="C332" s="483"/>
      <c r="D332" s="509"/>
      <c r="E332" s="510"/>
    </row>
    <row r="333" spans="1:5" x14ac:dyDescent="0.25">
      <c r="A333" s="483"/>
      <c r="B333" s="483"/>
      <c r="C333" s="483"/>
      <c r="D333" s="509"/>
      <c r="E333" s="510"/>
    </row>
    <row r="334" spans="1:5" x14ac:dyDescent="0.25">
      <c r="A334" s="483"/>
      <c r="B334" s="483"/>
      <c r="C334" s="483"/>
      <c r="D334" s="509"/>
      <c r="E334" s="510"/>
    </row>
    <row r="335" spans="1:5" x14ac:dyDescent="0.25">
      <c r="A335" s="483"/>
      <c r="B335" s="483"/>
      <c r="C335" s="483"/>
      <c r="D335" s="509"/>
      <c r="E335" s="510"/>
    </row>
    <row r="336" spans="1:5" x14ac:dyDescent="0.25">
      <c r="A336" s="483"/>
      <c r="B336" s="483"/>
      <c r="C336" s="483"/>
      <c r="D336" s="509"/>
      <c r="E336" s="510"/>
    </row>
    <row r="337" spans="1:5" x14ac:dyDescent="0.25">
      <c r="A337" s="483"/>
      <c r="B337" s="483"/>
      <c r="C337" s="483"/>
      <c r="D337" s="509"/>
      <c r="E337" s="510"/>
    </row>
    <row r="338" spans="1:5" x14ac:dyDescent="0.25">
      <c r="A338" s="483"/>
      <c r="B338" s="483"/>
      <c r="C338" s="483"/>
      <c r="D338" s="509"/>
      <c r="E338" s="510"/>
    </row>
    <row r="339" spans="1:5" x14ac:dyDescent="0.25">
      <c r="A339" s="483"/>
      <c r="B339" s="483"/>
      <c r="C339" s="483"/>
      <c r="D339" s="509"/>
      <c r="E339" s="510"/>
    </row>
    <row r="340" spans="1:5" x14ac:dyDescent="0.25">
      <c r="A340" s="483"/>
      <c r="B340" s="483"/>
      <c r="C340" s="483"/>
      <c r="D340" s="509"/>
      <c r="E340" s="510"/>
    </row>
    <row r="341" spans="1:5" x14ac:dyDescent="0.25">
      <c r="A341" s="483"/>
      <c r="B341" s="483"/>
      <c r="C341" s="483"/>
      <c r="D341" s="509"/>
      <c r="E341" s="510"/>
    </row>
    <row r="342" spans="1:5" x14ac:dyDescent="0.25">
      <c r="A342" s="483"/>
      <c r="B342" s="483"/>
      <c r="C342" s="483"/>
      <c r="D342" s="509"/>
      <c r="E342" s="510"/>
    </row>
    <row r="343" spans="1:5" x14ac:dyDescent="0.25">
      <c r="A343" s="483"/>
      <c r="B343" s="483"/>
      <c r="C343" s="483"/>
      <c r="D343" s="509"/>
      <c r="E343" s="510"/>
    </row>
    <row r="344" spans="1:5" x14ac:dyDescent="0.25">
      <c r="A344" s="483"/>
      <c r="B344" s="483"/>
      <c r="C344" s="483"/>
      <c r="D344" s="509"/>
      <c r="E344" s="510"/>
    </row>
    <row r="345" spans="1:5" x14ac:dyDescent="0.25">
      <c r="A345" s="483"/>
      <c r="B345" s="483"/>
      <c r="C345" s="483"/>
      <c r="D345" s="509"/>
      <c r="E345" s="510"/>
    </row>
    <row r="346" spans="1:5" x14ac:dyDescent="0.25">
      <c r="A346" s="483"/>
      <c r="B346" s="483"/>
      <c r="C346" s="483"/>
      <c r="D346" s="509"/>
      <c r="E346" s="510"/>
    </row>
    <row r="347" spans="1:5" x14ac:dyDescent="0.25">
      <c r="A347" s="483"/>
      <c r="B347" s="483"/>
      <c r="C347" s="483"/>
      <c r="D347" s="509"/>
      <c r="E347" s="510"/>
    </row>
    <row r="348" spans="1:5" x14ac:dyDescent="0.25">
      <c r="A348" s="483"/>
      <c r="B348" s="483"/>
      <c r="C348" s="483"/>
      <c r="D348" s="509"/>
      <c r="E348" s="510"/>
    </row>
    <row r="349" spans="1:5" x14ac:dyDescent="0.25">
      <c r="A349" s="483"/>
      <c r="B349" s="483"/>
      <c r="C349" s="483"/>
      <c r="D349" s="509"/>
      <c r="E349" s="510"/>
    </row>
    <row r="350" spans="1:5" x14ac:dyDescent="0.25">
      <c r="A350" s="483"/>
      <c r="B350" s="483"/>
      <c r="C350" s="483"/>
      <c r="D350" s="509"/>
      <c r="E350" s="510"/>
    </row>
    <row r="351" spans="1:5" x14ac:dyDescent="0.25">
      <c r="A351" s="483"/>
      <c r="B351" s="483"/>
      <c r="C351" s="483"/>
      <c r="D351" s="509"/>
      <c r="E351" s="510"/>
    </row>
    <row r="352" spans="1:5" x14ac:dyDescent="0.25">
      <c r="A352" s="483"/>
      <c r="B352" s="483"/>
      <c r="C352" s="483"/>
      <c r="D352" s="509"/>
      <c r="E352" s="510"/>
    </row>
    <row r="353" spans="1:5" x14ac:dyDescent="0.25">
      <c r="A353" s="483"/>
      <c r="B353" s="483"/>
      <c r="C353" s="483"/>
      <c r="D353" s="509"/>
      <c r="E353" s="510"/>
    </row>
    <row r="354" spans="1:5" x14ac:dyDescent="0.25">
      <c r="A354" s="483"/>
      <c r="B354" s="483"/>
      <c r="C354" s="483"/>
      <c r="D354" s="509"/>
      <c r="E354" s="510"/>
    </row>
    <row r="355" spans="1:5" x14ac:dyDescent="0.25">
      <c r="A355" s="483"/>
      <c r="B355" s="483"/>
      <c r="C355" s="483"/>
      <c r="D355" s="509"/>
      <c r="E355" s="510"/>
    </row>
    <row r="356" spans="1:5" x14ac:dyDescent="0.25">
      <c r="A356" s="483"/>
      <c r="B356" s="483"/>
      <c r="C356" s="483"/>
      <c r="D356" s="509"/>
      <c r="E356" s="510"/>
    </row>
    <row r="357" spans="1:5" x14ac:dyDescent="0.25">
      <c r="A357" s="483"/>
      <c r="B357" s="483"/>
      <c r="C357" s="483"/>
      <c r="D357" s="509"/>
      <c r="E357" s="510"/>
    </row>
    <row r="358" spans="1:5" x14ac:dyDescent="0.25">
      <c r="A358" s="483"/>
      <c r="B358" s="483"/>
      <c r="C358" s="483"/>
      <c r="D358" s="509"/>
      <c r="E358" s="510"/>
    </row>
    <row r="359" spans="1:5" x14ac:dyDescent="0.25">
      <c r="A359" s="483"/>
      <c r="B359" s="483"/>
      <c r="C359" s="483"/>
      <c r="D359" s="509"/>
      <c r="E359" s="510"/>
    </row>
    <row r="360" spans="1:5" x14ac:dyDescent="0.25">
      <c r="A360" s="483"/>
      <c r="B360" s="483"/>
      <c r="C360" s="483"/>
      <c r="D360" s="509"/>
      <c r="E360" s="510"/>
    </row>
    <row r="361" spans="1:5" x14ac:dyDescent="0.25">
      <c r="A361" s="483"/>
      <c r="B361" s="483"/>
      <c r="C361" s="483"/>
      <c r="D361" s="509"/>
      <c r="E361" s="510"/>
    </row>
    <row r="362" spans="1:5" x14ac:dyDescent="0.25">
      <c r="A362" s="483"/>
      <c r="B362" s="483"/>
      <c r="C362" s="483"/>
      <c r="D362" s="509"/>
      <c r="E362" s="510"/>
    </row>
    <row r="363" spans="1:5" x14ac:dyDescent="0.25">
      <c r="A363" s="483"/>
      <c r="B363" s="483"/>
      <c r="C363" s="483"/>
      <c r="D363" s="509"/>
      <c r="E363" s="510"/>
    </row>
    <row r="364" spans="1:5" x14ac:dyDescent="0.25">
      <c r="A364" s="483"/>
      <c r="B364" s="483"/>
      <c r="C364" s="483"/>
      <c r="D364" s="509"/>
      <c r="E364" s="510"/>
    </row>
    <row r="365" spans="1:5" x14ac:dyDescent="0.25">
      <c r="A365" s="483"/>
      <c r="B365" s="483"/>
      <c r="C365" s="483"/>
      <c r="D365" s="509"/>
      <c r="E365" s="510"/>
    </row>
    <row r="366" spans="1:5" x14ac:dyDescent="0.25">
      <c r="A366" s="483"/>
      <c r="B366" s="483"/>
      <c r="C366" s="483"/>
      <c r="D366" s="509"/>
      <c r="E366" s="510"/>
    </row>
    <row r="367" spans="1:5" x14ac:dyDescent="0.25">
      <c r="A367" s="483"/>
      <c r="B367" s="483"/>
      <c r="C367" s="483"/>
      <c r="D367" s="509"/>
      <c r="E367" s="510"/>
    </row>
    <row r="368" spans="1:5" x14ac:dyDescent="0.25">
      <c r="A368" s="483"/>
      <c r="B368" s="483"/>
      <c r="C368" s="483"/>
      <c r="D368" s="509"/>
      <c r="E368" s="510"/>
    </row>
    <row r="369" spans="1:5" x14ac:dyDescent="0.25">
      <c r="A369" s="483"/>
      <c r="B369" s="483"/>
      <c r="C369" s="483"/>
      <c r="D369" s="509"/>
      <c r="E369" s="510"/>
    </row>
    <row r="370" spans="1:5" x14ac:dyDescent="0.25">
      <c r="A370" s="483"/>
      <c r="B370" s="483"/>
      <c r="C370" s="483"/>
      <c r="D370" s="509"/>
      <c r="E370" s="510"/>
    </row>
    <row r="371" spans="1:5" x14ac:dyDescent="0.25">
      <c r="A371" s="483"/>
      <c r="B371" s="483"/>
      <c r="C371" s="483"/>
      <c r="D371" s="509"/>
      <c r="E371" s="510"/>
    </row>
    <row r="372" spans="1:5" x14ac:dyDescent="0.25">
      <c r="A372" s="483"/>
      <c r="B372" s="483"/>
      <c r="C372" s="483"/>
      <c r="D372" s="509"/>
      <c r="E372" s="510"/>
    </row>
    <row r="373" spans="1:5" x14ac:dyDescent="0.25">
      <c r="A373" s="483"/>
      <c r="B373" s="483"/>
      <c r="C373" s="483"/>
      <c r="D373" s="509"/>
      <c r="E373" s="510"/>
    </row>
    <row r="374" spans="1:5" x14ac:dyDescent="0.25">
      <c r="A374" s="483"/>
      <c r="B374" s="483"/>
      <c r="C374" s="483"/>
      <c r="D374" s="509"/>
      <c r="E374" s="510"/>
    </row>
    <row r="375" spans="1:5" x14ac:dyDescent="0.25">
      <c r="A375" s="483"/>
      <c r="B375" s="483"/>
      <c r="C375" s="483"/>
      <c r="D375" s="509"/>
      <c r="E375" s="510"/>
    </row>
    <row r="376" spans="1:5" x14ac:dyDescent="0.25">
      <c r="A376" s="483"/>
      <c r="B376" s="483"/>
      <c r="C376" s="483"/>
      <c r="D376" s="509"/>
      <c r="E376" s="510"/>
    </row>
    <row r="377" spans="1:5" x14ac:dyDescent="0.25">
      <c r="A377" s="483"/>
      <c r="B377" s="483"/>
      <c r="C377" s="483"/>
      <c r="D377" s="509"/>
      <c r="E377" s="510"/>
    </row>
    <row r="378" spans="1:5" x14ac:dyDescent="0.25">
      <c r="A378" s="483"/>
      <c r="B378" s="483"/>
      <c r="C378" s="483"/>
      <c r="D378" s="509"/>
      <c r="E378" s="510"/>
    </row>
    <row r="379" spans="1:5" x14ac:dyDescent="0.25">
      <c r="A379" s="483"/>
      <c r="B379" s="483"/>
      <c r="C379" s="483"/>
      <c r="D379" s="509"/>
      <c r="E379" s="510"/>
    </row>
    <row r="380" spans="1:5" x14ac:dyDescent="0.25">
      <c r="A380" s="483"/>
      <c r="B380" s="483"/>
      <c r="C380" s="483"/>
      <c r="D380" s="509"/>
      <c r="E380" s="510"/>
    </row>
    <row r="381" spans="1:5" x14ac:dyDescent="0.25">
      <c r="A381" s="483"/>
      <c r="B381" s="483"/>
      <c r="C381" s="483"/>
      <c r="D381" s="509"/>
      <c r="E381" s="510"/>
    </row>
    <row r="382" spans="1:5" x14ac:dyDescent="0.25">
      <c r="A382" s="483"/>
      <c r="B382" s="483"/>
      <c r="C382" s="483"/>
      <c r="D382" s="509"/>
      <c r="E382" s="510"/>
    </row>
    <row r="383" spans="1:5" x14ac:dyDescent="0.25">
      <c r="A383" s="483"/>
      <c r="B383" s="483"/>
      <c r="C383" s="483"/>
      <c r="D383" s="509"/>
      <c r="E383" s="510"/>
    </row>
    <row r="384" spans="1:5" x14ac:dyDescent="0.25">
      <c r="A384" s="483"/>
      <c r="B384" s="483"/>
      <c r="C384" s="483"/>
      <c r="D384" s="509"/>
      <c r="E384" s="510"/>
    </row>
    <row r="385" spans="1:5" x14ac:dyDescent="0.25">
      <c r="A385" s="483"/>
      <c r="B385" s="483"/>
      <c r="C385" s="483"/>
      <c r="D385" s="509"/>
      <c r="E385" s="510"/>
    </row>
    <row r="386" spans="1:5" x14ac:dyDescent="0.25">
      <c r="A386" s="483"/>
      <c r="B386" s="483"/>
      <c r="C386" s="483"/>
      <c r="D386" s="509"/>
      <c r="E386" s="510"/>
    </row>
  </sheetData>
  <mergeCells count="53">
    <mergeCell ref="A98:D98"/>
    <mergeCell ref="A100:D100"/>
    <mergeCell ref="A96:D96"/>
    <mergeCell ref="A97:E97"/>
    <mergeCell ref="A91:E91"/>
    <mergeCell ref="A92:D92"/>
    <mergeCell ref="A93:D93"/>
    <mergeCell ref="A94:D94"/>
    <mergeCell ref="A95:D95"/>
    <mergeCell ref="A81:D81"/>
    <mergeCell ref="A83:D83"/>
    <mergeCell ref="A79:D79"/>
    <mergeCell ref="A80:E80"/>
    <mergeCell ref="A74:E74"/>
    <mergeCell ref="A75:D75"/>
    <mergeCell ref="A76:D76"/>
    <mergeCell ref="A77:D77"/>
    <mergeCell ref="A78:D78"/>
    <mergeCell ref="A63:D63"/>
    <mergeCell ref="A64:D64"/>
    <mergeCell ref="A65:D65"/>
    <mergeCell ref="A61:D61"/>
    <mergeCell ref="A62:E62"/>
    <mergeCell ref="A56:E56"/>
    <mergeCell ref="A57:D57"/>
    <mergeCell ref="A58:D58"/>
    <mergeCell ref="A59:D59"/>
    <mergeCell ref="A60:D60"/>
    <mergeCell ref="A42:D42"/>
    <mergeCell ref="A44:D44"/>
    <mergeCell ref="A40:D40"/>
    <mergeCell ref="A41:E41"/>
    <mergeCell ref="A35:E35"/>
    <mergeCell ref="A36:D36"/>
    <mergeCell ref="A37:D37"/>
    <mergeCell ref="A38:D38"/>
    <mergeCell ref="A39:D39"/>
    <mergeCell ref="A45:E45"/>
    <mergeCell ref="A1:E1"/>
    <mergeCell ref="A3:E3"/>
    <mergeCell ref="A24:E24"/>
    <mergeCell ref="A84:E84"/>
    <mergeCell ref="A66:E66"/>
    <mergeCell ref="A15:D15"/>
    <mergeCell ref="A16:D16"/>
    <mergeCell ref="A17:D17"/>
    <mergeCell ref="A18:D18"/>
    <mergeCell ref="A19:D19"/>
    <mergeCell ref="A20:E20"/>
    <mergeCell ref="A21:D21"/>
    <mergeCell ref="A22:D22"/>
    <mergeCell ref="A23:D23"/>
    <mergeCell ref="A14:E14"/>
  </mergeCells>
  <pageMargins left="0.7" right="0.7" top="0.75" bottom="0.75" header="0.3" footer="0.3"/>
  <pageSetup paperSize="9" scale="81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opLeftCell="A25" workbookViewId="0">
      <selection activeCell="F5" sqref="F5"/>
    </sheetView>
  </sheetViews>
  <sheetFormatPr defaultRowHeight="15" x14ac:dyDescent="0.25"/>
  <cols>
    <col min="1" max="1" width="31.125" style="50" customWidth="1"/>
    <col min="2" max="2" width="18" style="50" customWidth="1"/>
    <col min="3" max="3" width="18.375" style="50" customWidth="1"/>
    <col min="4" max="4" width="17.625" style="50" customWidth="1"/>
    <col min="5" max="5" width="14.25" style="50" customWidth="1"/>
    <col min="6" max="6" width="13.625" style="50" customWidth="1"/>
    <col min="7" max="7" width="10" style="50" customWidth="1"/>
    <col min="8" max="8" width="16.375" style="50" customWidth="1"/>
    <col min="9" max="9" width="9" style="50" customWidth="1"/>
    <col min="10" max="16384" width="9" style="50"/>
  </cols>
  <sheetData>
    <row r="1" spans="1:5" ht="30" customHeight="1" x14ac:dyDescent="0.25">
      <c r="A1" s="880" t="s">
        <v>1120</v>
      </c>
      <c r="B1" s="880"/>
      <c r="C1" s="880"/>
      <c r="D1" s="880"/>
      <c r="E1" s="880"/>
    </row>
    <row r="2" spans="1:5" s="52" customFormat="1" ht="18" customHeight="1" x14ac:dyDescent="0.25">
      <c r="A2" s="463"/>
      <c r="B2" s="464" t="s">
        <v>270</v>
      </c>
      <c r="C2" s="464" t="s">
        <v>253</v>
      </c>
      <c r="D2" s="464" t="s">
        <v>76</v>
      </c>
      <c r="E2" s="464" t="s">
        <v>255</v>
      </c>
    </row>
    <row r="3" spans="1:5" ht="18" customHeight="1" x14ac:dyDescent="0.25">
      <c r="A3" s="881" t="s">
        <v>271</v>
      </c>
      <c r="B3" s="881"/>
      <c r="C3" s="881"/>
      <c r="D3" s="881"/>
      <c r="E3" s="881"/>
    </row>
    <row r="4" spans="1:5" ht="14.45" customHeight="1" x14ac:dyDescent="0.25">
      <c r="A4" s="465" t="s">
        <v>266</v>
      </c>
      <c r="B4" s="466">
        <v>17196400</v>
      </c>
      <c r="C4" s="467">
        <v>20638932</v>
      </c>
      <c r="D4" s="467">
        <v>20661424.02</v>
      </c>
      <c r="E4" s="484">
        <f t="shared" ref="E4:E9" si="0">D4/C4</f>
        <v>1.0010897860412544</v>
      </c>
    </row>
    <row r="5" spans="1:5" ht="14.45" customHeight="1" x14ac:dyDescent="0.25">
      <c r="A5" s="443" t="s">
        <v>272</v>
      </c>
      <c r="B5" s="468">
        <v>132400</v>
      </c>
      <c r="C5" s="469">
        <v>132400</v>
      </c>
      <c r="D5" s="469">
        <v>132400</v>
      </c>
      <c r="E5" s="485">
        <f t="shared" si="0"/>
        <v>1</v>
      </c>
    </row>
    <row r="6" spans="1:5" ht="14.45" customHeight="1" x14ac:dyDescent="0.25">
      <c r="A6" s="443" t="s">
        <v>273</v>
      </c>
      <c r="B6" s="447">
        <v>17196400</v>
      </c>
      <c r="C6" s="470">
        <v>20638932</v>
      </c>
      <c r="D6" s="470">
        <v>20196015.449999999</v>
      </c>
      <c r="E6" s="486">
        <f t="shared" si="0"/>
        <v>0.97853975438263952</v>
      </c>
    </row>
    <row r="7" spans="1:5" ht="14.45" customHeight="1" x14ac:dyDescent="0.25">
      <c r="A7" s="443" t="s">
        <v>274</v>
      </c>
      <c r="B7" s="447">
        <v>1000</v>
      </c>
      <c r="C7" s="470">
        <v>1000</v>
      </c>
      <c r="D7" s="470">
        <v>820</v>
      </c>
      <c r="E7" s="486">
        <f t="shared" si="0"/>
        <v>0.82</v>
      </c>
    </row>
    <row r="8" spans="1:5" ht="14.45" customHeight="1" x14ac:dyDescent="0.25">
      <c r="A8" s="443" t="s">
        <v>277</v>
      </c>
      <c r="B8" s="447">
        <f>SUM(B4:B5)</f>
        <v>17328800</v>
      </c>
      <c r="C8" s="470">
        <f>SUM(C4:C5)</f>
        <v>20771332</v>
      </c>
      <c r="D8" s="470">
        <f>SUM(D4:D5)</f>
        <v>20793824.02</v>
      </c>
      <c r="E8" s="486">
        <f t="shared" si="0"/>
        <v>1.0010828395598317</v>
      </c>
    </row>
    <row r="9" spans="1:5" ht="14.45" customHeight="1" x14ac:dyDescent="0.25">
      <c r="A9" s="443" t="s">
        <v>278</v>
      </c>
      <c r="B9" s="447">
        <f>SUM(B6:B7)</f>
        <v>17197400</v>
      </c>
      <c r="C9" s="470">
        <f>SUM(C6:C7)</f>
        <v>20639932</v>
      </c>
      <c r="D9" s="470">
        <f>SUM(D6:D7)</f>
        <v>20196835.449999999</v>
      </c>
      <c r="E9" s="486">
        <f t="shared" si="0"/>
        <v>0.97853207316768287</v>
      </c>
    </row>
    <row r="10" spans="1:5" ht="14.45" customHeight="1" x14ac:dyDescent="0.25">
      <c r="A10" s="446" t="s">
        <v>261</v>
      </c>
      <c r="B10" s="447"/>
      <c r="C10" s="447"/>
      <c r="D10" s="447">
        <f>D4-D6</f>
        <v>465408.5700000003</v>
      </c>
      <c r="E10" s="471"/>
    </row>
    <row r="11" spans="1:5" ht="14.45" customHeight="1" x14ac:dyDescent="0.25">
      <c r="A11" s="443" t="s">
        <v>275</v>
      </c>
      <c r="B11" s="447">
        <v>131400</v>
      </c>
      <c r="C11" s="470">
        <v>131400</v>
      </c>
      <c r="D11" s="447">
        <f>D5-D7</f>
        <v>131580</v>
      </c>
      <c r="E11" s="486">
        <f>D11/C11</f>
        <v>1.0013698630136987</v>
      </c>
    </row>
    <row r="12" spans="1:5" ht="14.45" customHeight="1" x14ac:dyDescent="0.25">
      <c r="A12" s="456" t="s">
        <v>975</v>
      </c>
      <c r="B12" s="455"/>
      <c r="C12" s="455"/>
      <c r="D12" s="455">
        <f>SUM(D10:D11)</f>
        <v>596988.5700000003</v>
      </c>
      <c r="E12" s="472"/>
    </row>
    <row r="13" spans="1:5" ht="14.45" customHeight="1" x14ac:dyDescent="0.25">
      <c r="A13" s="446" t="s">
        <v>263</v>
      </c>
      <c r="B13" s="447"/>
      <c r="C13" s="447"/>
      <c r="D13" s="447"/>
      <c r="E13" s="471"/>
    </row>
    <row r="14" spans="1:5" ht="14.45" customHeight="1" x14ac:dyDescent="0.25">
      <c r="A14" s="446" t="s">
        <v>316</v>
      </c>
      <c r="B14" s="447"/>
      <c r="C14" s="447"/>
      <c r="D14" s="447">
        <f>D12</f>
        <v>596988.5700000003</v>
      </c>
      <c r="E14" s="471"/>
    </row>
    <row r="15" spans="1:5" ht="14.45" customHeight="1" x14ac:dyDescent="0.25">
      <c r="A15" s="540" t="s">
        <v>200</v>
      </c>
      <c r="B15" s="502"/>
      <c r="C15" s="502"/>
      <c r="D15" s="502">
        <f>SUM(D14)</f>
        <v>596988.5700000003</v>
      </c>
      <c r="E15" s="471"/>
    </row>
    <row r="16" spans="1:5" ht="14.45" customHeight="1" x14ac:dyDescent="0.25">
      <c r="A16" s="871" t="s">
        <v>984</v>
      </c>
      <c r="B16" s="872"/>
      <c r="C16" s="872"/>
      <c r="D16" s="872"/>
      <c r="E16" s="873"/>
    </row>
    <row r="17" spans="1:8" ht="14.45" customHeight="1" x14ac:dyDescent="0.25">
      <c r="A17" s="865" t="s">
        <v>977</v>
      </c>
      <c r="B17" s="866"/>
      <c r="C17" s="866"/>
      <c r="D17" s="867"/>
      <c r="E17" s="482">
        <v>200500</v>
      </c>
    </row>
    <row r="18" spans="1:8" ht="14.45" customHeight="1" x14ac:dyDescent="0.25">
      <c r="A18" s="865" t="s">
        <v>978</v>
      </c>
      <c r="B18" s="866"/>
      <c r="C18" s="866"/>
      <c r="D18" s="867"/>
      <c r="E18" s="491">
        <v>71345.210000000006</v>
      </c>
    </row>
    <row r="19" spans="1:8" ht="14.45" customHeight="1" x14ac:dyDescent="0.25">
      <c r="A19" s="865" t="s">
        <v>979</v>
      </c>
      <c r="B19" s="866"/>
      <c r="C19" s="866"/>
      <c r="D19" s="867"/>
      <c r="E19" s="491">
        <v>78339.11</v>
      </c>
    </row>
    <row r="20" spans="1:8" ht="14.45" customHeight="1" x14ac:dyDescent="0.25">
      <c r="A20" s="865" t="s">
        <v>980</v>
      </c>
      <c r="B20" s="866"/>
      <c r="C20" s="866"/>
      <c r="D20" s="867"/>
      <c r="E20" s="491">
        <v>301176.28000000003</v>
      </c>
    </row>
    <row r="21" spans="1:8" ht="14.45" customHeight="1" x14ac:dyDescent="0.25">
      <c r="A21" s="868" t="s">
        <v>200</v>
      </c>
      <c r="B21" s="869"/>
      <c r="C21" s="869"/>
      <c r="D21" s="870"/>
      <c r="E21" s="492">
        <f>SUM(E17:E20)</f>
        <v>651360.60000000009</v>
      </c>
    </row>
    <row r="22" spans="1:8" ht="14.45" customHeight="1" x14ac:dyDescent="0.25">
      <c r="A22" s="871" t="s">
        <v>985</v>
      </c>
      <c r="B22" s="872"/>
      <c r="C22" s="872"/>
      <c r="D22" s="872"/>
      <c r="E22" s="873"/>
    </row>
    <row r="23" spans="1:8" ht="14.45" customHeight="1" x14ac:dyDescent="0.25">
      <c r="A23" s="865" t="s">
        <v>989</v>
      </c>
      <c r="B23" s="866"/>
      <c r="C23" s="866"/>
      <c r="D23" s="867"/>
      <c r="E23" s="482">
        <v>2374375.58</v>
      </c>
    </row>
    <row r="24" spans="1:8" ht="14.45" customHeight="1" x14ac:dyDescent="0.25">
      <c r="A24" s="865" t="s">
        <v>982</v>
      </c>
      <c r="B24" s="866"/>
      <c r="C24" s="866"/>
      <c r="D24" s="867"/>
      <c r="E24" s="482">
        <v>71194.210000000006</v>
      </c>
      <c r="H24" s="539"/>
    </row>
    <row r="25" spans="1:8" ht="14.45" customHeight="1" x14ac:dyDescent="0.25">
      <c r="A25" s="874" t="s">
        <v>983</v>
      </c>
      <c r="B25" s="875"/>
      <c r="C25" s="875"/>
      <c r="D25" s="876"/>
      <c r="E25" s="493">
        <f>SUM(E23:E24)</f>
        <v>2445569.79</v>
      </c>
    </row>
    <row r="26" spans="1:8" ht="18" customHeight="1" x14ac:dyDescent="0.25">
      <c r="A26" s="882" t="s">
        <v>276</v>
      </c>
      <c r="B26" s="883"/>
      <c r="C26" s="883"/>
      <c r="D26" s="883"/>
      <c r="E26" s="884"/>
      <c r="F26" s="54"/>
      <c r="G26" s="54"/>
    </row>
    <row r="27" spans="1:8" ht="14.45" customHeight="1" x14ac:dyDescent="0.25">
      <c r="A27" s="473" t="s">
        <v>266</v>
      </c>
      <c r="B27" s="474">
        <v>16684200</v>
      </c>
      <c r="C27" s="475">
        <v>16774925</v>
      </c>
      <c r="D27" s="476">
        <v>16621313.359999999</v>
      </c>
      <c r="E27" s="484">
        <f>D27/C27</f>
        <v>0.99084278230752143</v>
      </c>
      <c r="F27" s="54"/>
      <c r="G27" s="54"/>
    </row>
    <row r="28" spans="1:8" ht="14.45" customHeight="1" x14ac:dyDescent="0.25">
      <c r="A28" s="443" t="s">
        <v>272</v>
      </c>
      <c r="B28" s="441">
        <v>1680000</v>
      </c>
      <c r="C28" s="477">
        <v>2431800</v>
      </c>
      <c r="D28" s="440">
        <v>2440202.86</v>
      </c>
      <c r="E28" s="485">
        <f>D28/C28</f>
        <v>1.0034554075170654</v>
      </c>
      <c r="F28" s="54"/>
      <c r="G28" s="54"/>
    </row>
    <row r="29" spans="1:8" ht="14.45" customHeight="1" x14ac:dyDescent="0.25">
      <c r="A29" s="478" t="s">
        <v>273</v>
      </c>
      <c r="B29" s="479">
        <v>17368580</v>
      </c>
      <c r="C29" s="480">
        <v>16914989</v>
      </c>
      <c r="D29" s="437">
        <v>16510245.789999999</v>
      </c>
      <c r="E29" s="486">
        <f t="shared" ref="E29:E32" si="1">D29/C29</f>
        <v>0.97607191999947496</v>
      </c>
      <c r="F29" s="54"/>
      <c r="G29" s="54"/>
    </row>
    <row r="30" spans="1:8" ht="14.45" customHeight="1" x14ac:dyDescent="0.25">
      <c r="A30" s="443" t="s">
        <v>274</v>
      </c>
      <c r="B30" s="438">
        <v>995620</v>
      </c>
      <c r="C30" s="481">
        <v>2291736</v>
      </c>
      <c r="D30" s="437">
        <v>2289064.9500000002</v>
      </c>
      <c r="E30" s="486">
        <f t="shared" si="1"/>
        <v>0.99883448617118209</v>
      </c>
      <c r="F30" s="55"/>
      <c r="G30" s="55"/>
    </row>
    <row r="31" spans="1:8" ht="14.45" customHeight="1" x14ac:dyDescent="0.25">
      <c r="A31" s="443" t="s">
        <v>277</v>
      </c>
      <c r="B31" s="438">
        <f>SUM(B27:B28)</f>
        <v>18364200</v>
      </c>
      <c r="C31" s="481">
        <f>SUM(C27:C28)</f>
        <v>19206725</v>
      </c>
      <c r="D31" s="437">
        <f>SUM(D27:D28)</f>
        <v>19061516.219999999</v>
      </c>
      <c r="E31" s="486">
        <f>D31/C31</f>
        <v>0.99243969078538896</v>
      </c>
      <c r="F31" s="54"/>
      <c r="G31" s="54"/>
    </row>
    <row r="32" spans="1:8" ht="14.45" customHeight="1" x14ac:dyDescent="0.25">
      <c r="A32" s="443" t="s">
        <v>278</v>
      </c>
      <c r="B32" s="438">
        <f>SUM(B29:B30)</f>
        <v>18364200</v>
      </c>
      <c r="C32" s="481">
        <f>SUM(C29:C30)</f>
        <v>19206725</v>
      </c>
      <c r="D32" s="437">
        <f>SUM(D29:D30)</f>
        <v>18799310.739999998</v>
      </c>
      <c r="E32" s="486">
        <f t="shared" si="1"/>
        <v>0.97878793703767808</v>
      </c>
      <c r="F32" s="54"/>
      <c r="G32" s="54"/>
    </row>
    <row r="33" spans="1:7" ht="14.45" customHeight="1" x14ac:dyDescent="0.25">
      <c r="A33" s="446" t="s">
        <v>261</v>
      </c>
      <c r="B33" s="444"/>
      <c r="C33" s="444"/>
      <c r="D33" s="447">
        <f>D27-D29</f>
        <v>111067.5700000003</v>
      </c>
      <c r="E33" s="482"/>
      <c r="F33" s="54"/>
      <c r="G33" s="54"/>
    </row>
    <row r="34" spans="1:7" ht="14.45" customHeight="1" x14ac:dyDescent="0.25">
      <c r="A34" s="446" t="s">
        <v>275</v>
      </c>
      <c r="B34" s="444"/>
      <c r="C34" s="444"/>
      <c r="D34" s="447">
        <f>D28-D30</f>
        <v>151137.90999999968</v>
      </c>
      <c r="E34" s="482"/>
      <c r="F34" s="54"/>
      <c r="G34" s="54"/>
    </row>
    <row r="35" spans="1:7" ht="14.45" customHeight="1" x14ac:dyDescent="0.25">
      <c r="A35" s="456" t="s">
        <v>975</v>
      </c>
      <c r="B35" s="458"/>
      <c r="C35" s="458"/>
      <c r="D35" s="455">
        <f>SUM(D33:D34)</f>
        <v>262205.48</v>
      </c>
      <c r="E35" s="472"/>
      <c r="F35" s="54"/>
      <c r="G35" s="54"/>
    </row>
    <row r="36" spans="1:7" ht="14.45" customHeight="1" x14ac:dyDescent="0.25">
      <c r="A36" s="446" t="s">
        <v>263</v>
      </c>
      <c r="B36" s="444"/>
      <c r="C36" s="444"/>
      <c r="D36" s="447"/>
      <c r="E36" s="471"/>
      <c r="F36" s="54"/>
      <c r="G36" s="54"/>
    </row>
    <row r="37" spans="1:7" ht="14.45" customHeight="1" x14ac:dyDescent="0.25">
      <c r="A37" s="446" t="s">
        <v>316</v>
      </c>
      <c r="B37" s="444"/>
      <c r="C37" s="444"/>
      <c r="D37" s="447">
        <f>D35</f>
        <v>262205.48</v>
      </c>
      <c r="E37" s="471"/>
      <c r="F37" s="57"/>
      <c r="G37" s="54"/>
    </row>
    <row r="38" spans="1:7" ht="14.45" customHeight="1" x14ac:dyDescent="0.25">
      <c r="A38" s="446" t="s">
        <v>268</v>
      </c>
      <c r="B38" s="444"/>
      <c r="C38" s="444"/>
      <c r="D38" s="447">
        <v>0</v>
      </c>
      <c r="E38" s="471"/>
      <c r="F38" s="54"/>
      <c r="G38" s="54"/>
    </row>
    <row r="39" spans="1:7" ht="14.45" customHeight="1" x14ac:dyDescent="0.25">
      <c r="A39" s="540" t="s">
        <v>200</v>
      </c>
      <c r="B39" s="536"/>
      <c r="C39" s="536"/>
      <c r="D39" s="542">
        <f>SUM(D37:D38)</f>
        <v>262205.48</v>
      </c>
      <c r="E39" s="543"/>
      <c r="F39" s="56"/>
      <c r="G39" s="54"/>
    </row>
    <row r="40" spans="1:7" ht="18" customHeight="1" x14ac:dyDescent="0.25">
      <c r="A40" s="871" t="s">
        <v>984</v>
      </c>
      <c r="B40" s="872"/>
      <c r="C40" s="872"/>
      <c r="D40" s="872"/>
      <c r="E40" s="873"/>
      <c r="F40" s="541"/>
    </row>
    <row r="41" spans="1:7" ht="18" customHeight="1" x14ac:dyDescent="0.25">
      <c r="A41" s="865" t="s">
        <v>977</v>
      </c>
      <c r="B41" s="866"/>
      <c r="C41" s="866"/>
      <c r="D41" s="867"/>
      <c r="E41" s="482">
        <v>110616.18</v>
      </c>
    </row>
    <row r="42" spans="1:7" x14ac:dyDescent="0.25">
      <c r="A42" s="865" t="s">
        <v>978</v>
      </c>
      <c r="B42" s="866"/>
      <c r="C42" s="866"/>
      <c r="D42" s="867"/>
      <c r="E42" s="491">
        <v>95109.4</v>
      </c>
    </row>
    <row r="43" spans="1:7" x14ac:dyDescent="0.25">
      <c r="A43" s="865" t="s">
        <v>979</v>
      </c>
      <c r="B43" s="866"/>
      <c r="C43" s="866"/>
      <c r="D43" s="867"/>
      <c r="E43" s="491">
        <v>455264.76</v>
      </c>
    </row>
    <row r="44" spans="1:7" x14ac:dyDescent="0.25">
      <c r="A44" s="865" t="s">
        <v>980</v>
      </c>
      <c r="B44" s="866"/>
      <c r="C44" s="866"/>
      <c r="D44" s="867"/>
      <c r="E44" s="491">
        <v>139251.79</v>
      </c>
    </row>
    <row r="45" spans="1:7" x14ac:dyDescent="0.25">
      <c r="A45" s="868" t="s">
        <v>200</v>
      </c>
      <c r="B45" s="869"/>
      <c r="C45" s="869"/>
      <c r="D45" s="870"/>
      <c r="E45" s="492">
        <f>SUM(E41:E44)</f>
        <v>800242.13</v>
      </c>
    </row>
    <row r="46" spans="1:7" x14ac:dyDescent="0.25">
      <c r="A46" s="871" t="s">
        <v>985</v>
      </c>
      <c r="B46" s="872"/>
      <c r="C46" s="872"/>
      <c r="D46" s="872"/>
      <c r="E46" s="873"/>
      <c r="F46" s="541"/>
    </row>
    <row r="47" spans="1:7" x14ac:dyDescent="0.25">
      <c r="A47" s="865" t="s">
        <v>989</v>
      </c>
      <c r="B47" s="866"/>
      <c r="C47" s="866"/>
      <c r="D47" s="867"/>
      <c r="E47" s="482">
        <v>2537385.67</v>
      </c>
    </row>
    <row r="48" spans="1:7" x14ac:dyDescent="0.25">
      <c r="A48" s="865" t="s">
        <v>982</v>
      </c>
      <c r="B48" s="866"/>
      <c r="C48" s="866"/>
      <c r="D48" s="867"/>
      <c r="E48" s="482">
        <v>87668.4</v>
      </c>
    </row>
    <row r="49" spans="1:8" x14ac:dyDescent="0.25">
      <c r="A49" s="874" t="s">
        <v>983</v>
      </c>
      <c r="B49" s="875"/>
      <c r="C49" s="875"/>
      <c r="D49" s="876"/>
      <c r="E49" s="493">
        <f>SUM(E47:E48)</f>
        <v>2625054.0699999998</v>
      </c>
      <c r="H49" s="539"/>
    </row>
    <row r="51" spans="1:8" x14ac:dyDescent="0.25">
      <c r="A51" s="50" t="s">
        <v>976</v>
      </c>
    </row>
    <row r="55" spans="1:8" x14ac:dyDescent="0.25">
      <c r="A55" s="483"/>
      <c r="B55" s="483"/>
      <c r="C55" s="483"/>
      <c r="D55" s="483"/>
      <c r="E55" s="483"/>
    </row>
  </sheetData>
  <mergeCells count="23">
    <mergeCell ref="A45:D45"/>
    <mergeCell ref="A46:E46"/>
    <mergeCell ref="A47:D47"/>
    <mergeCell ref="A48:D48"/>
    <mergeCell ref="A49:D49"/>
    <mergeCell ref="A40:E40"/>
    <mergeCell ref="A41:D41"/>
    <mergeCell ref="A42:D42"/>
    <mergeCell ref="A43:D43"/>
    <mergeCell ref="A44:D44"/>
    <mergeCell ref="A1:E1"/>
    <mergeCell ref="A3:E3"/>
    <mergeCell ref="A26:E26"/>
    <mergeCell ref="A16:E16"/>
    <mergeCell ref="A17:D17"/>
    <mergeCell ref="A18:D18"/>
    <mergeCell ref="A19:D19"/>
    <mergeCell ref="A20:D20"/>
    <mergeCell ref="A21:D21"/>
    <mergeCell ref="A22:E22"/>
    <mergeCell ref="A23:D23"/>
    <mergeCell ref="A24:D24"/>
    <mergeCell ref="A25:D25"/>
  </mergeCells>
  <pageMargins left="0.70866141732283472" right="0.70866141732283472" top="0.78740157480314965" bottom="0.78740157480314965" header="0.31496062992125984" footer="0.31496062992125984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3" workbookViewId="0">
      <selection activeCell="F53" sqref="F53"/>
    </sheetView>
  </sheetViews>
  <sheetFormatPr defaultColWidth="8.75" defaultRowHeight="12.75" x14ac:dyDescent="0.2"/>
  <cols>
    <col min="1" max="1" width="7.125" style="69" customWidth="1"/>
    <col min="2" max="2" width="32.375" style="69" customWidth="1"/>
    <col min="3" max="6" width="9.375" style="69" customWidth="1"/>
    <col min="7" max="16384" width="8.75" style="69"/>
  </cols>
  <sheetData>
    <row r="1" spans="1:6" ht="21" thickBot="1" x14ac:dyDescent="0.35">
      <c r="A1" s="708" t="s">
        <v>127</v>
      </c>
      <c r="B1" s="709"/>
      <c r="C1" s="709"/>
      <c r="D1" s="709"/>
      <c r="E1" s="709"/>
      <c r="F1" s="710"/>
    </row>
    <row r="3" spans="1:6" ht="14.25" x14ac:dyDescent="0.2">
      <c r="A3" s="72" t="s">
        <v>130</v>
      </c>
      <c r="B3" s="172" t="s">
        <v>78</v>
      </c>
      <c r="C3" s="116" t="s">
        <v>79</v>
      </c>
      <c r="D3" s="116" t="s">
        <v>80</v>
      </c>
      <c r="E3" s="71" t="s">
        <v>96</v>
      </c>
      <c r="F3" s="71" t="s">
        <v>82</v>
      </c>
    </row>
    <row r="4" spans="1:6" ht="14.25" x14ac:dyDescent="0.2">
      <c r="A4" s="138">
        <v>10</v>
      </c>
      <c r="B4" s="156" t="s">
        <v>131</v>
      </c>
      <c r="C4" s="157">
        <v>158.80000000000001</v>
      </c>
      <c r="D4" s="157">
        <v>152.63999999999999</v>
      </c>
      <c r="E4" s="205">
        <v>0.96120899999999998</v>
      </c>
      <c r="F4" s="182">
        <v>-6.16</v>
      </c>
    </row>
    <row r="5" spans="1:6" ht="14.25" x14ac:dyDescent="0.2">
      <c r="A5" s="140">
        <v>22</v>
      </c>
      <c r="B5" s="120" t="s">
        <v>132</v>
      </c>
      <c r="C5" s="121">
        <v>5286.1</v>
      </c>
      <c r="D5" s="121">
        <v>3048.41698</v>
      </c>
      <c r="E5" s="122">
        <v>0.576685</v>
      </c>
      <c r="F5" s="184">
        <v>-2237.6830199999999</v>
      </c>
    </row>
    <row r="6" spans="1:6" ht="14.25" x14ac:dyDescent="0.2">
      <c r="A6" s="140">
        <v>23</v>
      </c>
      <c r="B6" s="120" t="s">
        <v>133</v>
      </c>
      <c r="C6" s="121">
        <v>872.1</v>
      </c>
      <c r="D6" s="121">
        <v>871.37451999999996</v>
      </c>
      <c r="E6" s="122">
        <v>0.99916799999999995</v>
      </c>
      <c r="F6" s="184">
        <v>-0.72548000000000001</v>
      </c>
    </row>
    <row r="7" spans="1:6" ht="14.25" x14ac:dyDescent="0.2">
      <c r="A7" s="142">
        <v>31</v>
      </c>
      <c r="B7" s="120" t="s">
        <v>134</v>
      </c>
      <c r="C7" s="121">
        <v>10747.4</v>
      </c>
      <c r="D7" s="121">
        <v>10747.13149</v>
      </c>
      <c r="E7" s="122">
        <v>0.99997499999999995</v>
      </c>
      <c r="F7" s="184">
        <v>-0.26851000000000003</v>
      </c>
    </row>
    <row r="8" spans="1:6" ht="14.25" x14ac:dyDescent="0.2">
      <c r="A8" s="143">
        <v>32</v>
      </c>
      <c r="B8" s="120" t="s">
        <v>134</v>
      </c>
      <c r="C8" s="121">
        <v>2143.3000000000002</v>
      </c>
      <c r="D8" s="121">
        <v>1762.6813999999999</v>
      </c>
      <c r="E8" s="122">
        <v>0.82241399999999998</v>
      </c>
      <c r="F8" s="184">
        <v>-380.61860000000001</v>
      </c>
    </row>
    <row r="9" spans="1:6" ht="14.25" x14ac:dyDescent="0.2">
      <c r="A9" s="140">
        <v>33</v>
      </c>
      <c r="B9" s="120" t="s">
        <v>135</v>
      </c>
      <c r="C9" s="121">
        <v>16355.2</v>
      </c>
      <c r="D9" s="121">
        <v>15449.07992</v>
      </c>
      <c r="E9" s="122">
        <v>0.94459700000000002</v>
      </c>
      <c r="F9" s="185">
        <v>-906.12008000000003</v>
      </c>
    </row>
    <row r="10" spans="1:6" ht="14.25" x14ac:dyDescent="0.2">
      <c r="A10" s="140">
        <v>34</v>
      </c>
      <c r="B10" s="120" t="s">
        <v>136</v>
      </c>
      <c r="C10" s="121">
        <v>2704.3</v>
      </c>
      <c r="D10" s="121">
        <v>2635.8621400000002</v>
      </c>
      <c r="E10" s="122">
        <v>0.974692</v>
      </c>
      <c r="F10" s="184">
        <v>-68.437860000000001</v>
      </c>
    </row>
    <row r="11" spans="1:6" ht="14.25" x14ac:dyDescent="0.2">
      <c r="A11" s="140">
        <v>36</v>
      </c>
      <c r="B11" s="120" t="s">
        <v>137</v>
      </c>
      <c r="C11" s="121">
        <v>19557.3</v>
      </c>
      <c r="D11" s="121">
        <v>19010.058809999999</v>
      </c>
      <c r="E11" s="122">
        <v>0.97201800000000005</v>
      </c>
      <c r="F11" s="185">
        <v>-547.24118999999996</v>
      </c>
    </row>
    <row r="12" spans="1:6" ht="14.25" x14ac:dyDescent="0.2">
      <c r="A12" s="140">
        <v>37</v>
      </c>
      <c r="B12" s="120" t="s">
        <v>138</v>
      </c>
      <c r="C12" s="121">
        <v>5375</v>
      </c>
      <c r="D12" s="121">
        <v>4914.2240000000002</v>
      </c>
      <c r="E12" s="122">
        <v>0.91427400000000003</v>
      </c>
      <c r="F12" s="186">
        <v>-460.77600000000001</v>
      </c>
    </row>
    <row r="13" spans="1:6" ht="14.25" x14ac:dyDescent="0.2">
      <c r="A13" s="140">
        <v>43</v>
      </c>
      <c r="B13" s="120" t="s">
        <v>139</v>
      </c>
      <c r="C13" s="121">
        <v>1751</v>
      </c>
      <c r="D13" s="121">
        <v>1415.298</v>
      </c>
      <c r="E13" s="122">
        <v>0.80827899999999997</v>
      </c>
      <c r="F13" s="186">
        <v>-335.702</v>
      </c>
    </row>
    <row r="14" spans="1:6" ht="14.25" x14ac:dyDescent="0.2">
      <c r="A14" s="142">
        <v>52</v>
      </c>
      <c r="B14" s="120" t="s">
        <v>140</v>
      </c>
      <c r="C14" s="121">
        <v>33.5</v>
      </c>
      <c r="D14" s="121">
        <v>6.9922199999999997</v>
      </c>
      <c r="E14" s="122">
        <v>0.20872199999999999</v>
      </c>
      <c r="F14" s="186">
        <v>-26.50778</v>
      </c>
    </row>
    <row r="15" spans="1:6" ht="14.25" x14ac:dyDescent="0.2">
      <c r="A15" s="142">
        <v>53</v>
      </c>
      <c r="B15" s="120" t="s">
        <v>75</v>
      </c>
      <c r="C15" s="121">
        <v>2887.7</v>
      </c>
      <c r="D15" s="121">
        <v>2517.7360199999998</v>
      </c>
      <c r="E15" s="122">
        <v>0.87188200000000005</v>
      </c>
      <c r="F15" s="184">
        <v>-369.96397999999999</v>
      </c>
    </row>
    <row r="16" spans="1:6" ht="14.25" x14ac:dyDescent="0.2">
      <c r="A16" s="142">
        <v>55</v>
      </c>
      <c r="B16" s="120" t="s">
        <v>141</v>
      </c>
      <c r="C16" s="121">
        <v>363.6</v>
      </c>
      <c r="D16" s="121">
        <v>361.66543999999999</v>
      </c>
      <c r="E16" s="122">
        <v>0.99467899999999998</v>
      </c>
      <c r="F16" s="185">
        <v>-1.9345600000000001</v>
      </c>
    </row>
    <row r="17" spans="1:6" ht="14.25" x14ac:dyDescent="0.2">
      <c r="A17" s="142">
        <v>61</v>
      </c>
      <c r="B17" s="120" t="s">
        <v>142</v>
      </c>
      <c r="C17" s="121">
        <v>55453.7</v>
      </c>
      <c r="D17" s="121">
        <v>51246.033029999999</v>
      </c>
      <c r="E17" s="122">
        <v>0.924122</v>
      </c>
      <c r="F17" s="186">
        <v>-4207.6669700000002</v>
      </c>
    </row>
    <row r="18" spans="1:6" ht="14.25" x14ac:dyDescent="0.2">
      <c r="A18" s="143">
        <v>62</v>
      </c>
      <c r="B18" s="120" t="s">
        <v>143</v>
      </c>
      <c r="C18" s="121">
        <v>150</v>
      </c>
      <c r="D18" s="121">
        <v>129.84081</v>
      </c>
      <c r="E18" s="122">
        <v>0.86560499999999996</v>
      </c>
      <c r="F18" s="186">
        <v>-20.159189999999999</v>
      </c>
    </row>
    <row r="19" spans="1:6" ht="14.25" x14ac:dyDescent="0.2">
      <c r="A19" s="142">
        <v>63</v>
      </c>
      <c r="B19" s="120" t="s">
        <v>144</v>
      </c>
      <c r="C19" s="121">
        <v>270</v>
      </c>
      <c r="D19" s="121">
        <v>195.05078</v>
      </c>
      <c r="E19" s="122">
        <v>0.72241</v>
      </c>
      <c r="F19" s="184">
        <v>-74.949219999999997</v>
      </c>
    </row>
    <row r="20" spans="1:6" ht="14.25" x14ac:dyDescent="0.2">
      <c r="A20" s="141">
        <v>64</v>
      </c>
      <c r="B20" s="206" t="s">
        <v>145</v>
      </c>
      <c r="C20" s="207">
        <v>15104.6</v>
      </c>
      <c r="D20" s="165">
        <v>422.25317000000001</v>
      </c>
      <c r="E20" s="208">
        <v>2.7955000000000001E-2</v>
      </c>
      <c r="F20" s="183">
        <v>-14682.34683</v>
      </c>
    </row>
    <row r="21" spans="1:6" ht="14.25" x14ac:dyDescent="0.2">
      <c r="A21" s="706" t="s">
        <v>146</v>
      </c>
      <c r="B21" s="713"/>
      <c r="C21" s="118">
        <f>SUM(C4:C20)</f>
        <v>139213.6</v>
      </c>
      <c r="D21" s="73">
        <f>SUM(D4:D20)</f>
        <v>114886.33872999999</v>
      </c>
      <c r="E21" s="173">
        <f>D21/C21</f>
        <v>0.82525226508042304</v>
      </c>
      <c r="F21" s="73">
        <f t="shared" ref="F21" si="0">SUM(F4:F20)</f>
        <v>-24327.261270000003</v>
      </c>
    </row>
    <row r="23" spans="1:6" ht="13.5" thickBot="1" x14ac:dyDescent="0.25"/>
    <row r="24" spans="1:6" ht="21" thickBot="1" x14ac:dyDescent="0.35">
      <c r="A24" s="708" t="s">
        <v>128</v>
      </c>
      <c r="B24" s="709"/>
      <c r="C24" s="709"/>
      <c r="D24" s="709"/>
      <c r="E24" s="709"/>
      <c r="F24" s="710"/>
    </row>
    <row r="26" spans="1:6" ht="14.25" x14ac:dyDescent="0.2">
      <c r="A26" s="174" t="s">
        <v>147</v>
      </c>
      <c r="B26" s="169" t="s">
        <v>78</v>
      </c>
      <c r="C26" s="174" t="s">
        <v>79</v>
      </c>
      <c r="D26" s="169" t="s">
        <v>80</v>
      </c>
      <c r="E26" s="169" t="s">
        <v>96</v>
      </c>
      <c r="F26" s="169" t="s">
        <v>82</v>
      </c>
    </row>
    <row r="27" spans="1:6" ht="14.25" x14ac:dyDescent="0.2">
      <c r="A27" s="209">
        <v>10</v>
      </c>
      <c r="B27" s="210" t="s">
        <v>460</v>
      </c>
      <c r="C27" s="211">
        <v>33.5</v>
      </c>
      <c r="D27" s="212">
        <v>6.9922199999999997</v>
      </c>
      <c r="E27" s="213">
        <v>0.20872199999999999</v>
      </c>
      <c r="F27" s="192">
        <v>-26.50778</v>
      </c>
    </row>
    <row r="28" spans="1:6" ht="14.25" x14ac:dyDescent="0.2">
      <c r="A28" s="188">
        <v>20</v>
      </c>
      <c r="B28" s="175" t="s">
        <v>461</v>
      </c>
      <c r="C28" s="176">
        <v>10358.799999999999</v>
      </c>
      <c r="D28" s="176">
        <v>9493.3057900000003</v>
      </c>
      <c r="E28" s="177">
        <v>0.91644800000000004</v>
      </c>
      <c r="F28" s="193">
        <v>-865.49420999999995</v>
      </c>
    </row>
    <row r="29" spans="1:6" ht="14.25" x14ac:dyDescent="0.2">
      <c r="A29" s="187">
        <v>30</v>
      </c>
      <c r="B29" s="175" t="s">
        <v>62</v>
      </c>
      <c r="C29" s="176">
        <v>41363.1</v>
      </c>
      <c r="D29" s="176">
        <v>41210.411229999998</v>
      </c>
      <c r="E29" s="177">
        <v>0.99630799999999997</v>
      </c>
      <c r="F29" s="195">
        <v>-152.68877000000001</v>
      </c>
    </row>
    <row r="30" spans="1:6" ht="14.25" x14ac:dyDescent="0.2">
      <c r="A30" s="188">
        <v>40</v>
      </c>
      <c r="B30" s="175" t="s">
        <v>462</v>
      </c>
      <c r="C30" s="176">
        <v>17067.099999999999</v>
      </c>
      <c r="D30" s="176">
        <v>13163.531639999999</v>
      </c>
      <c r="E30" s="177">
        <v>0.77128099999999999</v>
      </c>
      <c r="F30" s="195">
        <v>-3903.5683600000002</v>
      </c>
    </row>
    <row r="31" spans="1:6" ht="14.25" x14ac:dyDescent="0.2">
      <c r="A31" s="190">
        <v>50</v>
      </c>
      <c r="B31" s="175" t="s">
        <v>463</v>
      </c>
      <c r="C31" s="176">
        <v>2209.6999999999998</v>
      </c>
      <c r="D31" s="176">
        <v>1782.2982099999999</v>
      </c>
      <c r="E31" s="177">
        <v>0.80657900000000005</v>
      </c>
      <c r="F31" s="196">
        <v>-427.40179000000001</v>
      </c>
    </row>
    <row r="32" spans="1:6" ht="14.25" x14ac:dyDescent="0.2">
      <c r="A32" s="191">
        <v>60</v>
      </c>
      <c r="B32" s="175" t="s">
        <v>464</v>
      </c>
      <c r="C32" s="176">
        <v>458.3</v>
      </c>
      <c r="D32" s="176">
        <v>341.06637999999998</v>
      </c>
      <c r="E32" s="177">
        <v>0.74419800000000003</v>
      </c>
      <c r="F32" s="193">
        <v>-117.23362</v>
      </c>
    </row>
    <row r="33" spans="1:6" ht="14.25" x14ac:dyDescent="0.2">
      <c r="A33" s="187">
        <v>70</v>
      </c>
      <c r="B33" s="175" t="s">
        <v>465</v>
      </c>
      <c r="C33" s="176">
        <v>21721.9</v>
      </c>
      <c r="D33" s="176">
        <v>6061.4972500000003</v>
      </c>
      <c r="E33" s="177">
        <v>0.27905000000000002</v>
      </c>
      <c r="F33" s="193">
        <v>-15660.402749999999</v>
      </c>
    </row>
    <row r="34" spans="1:6" ht="14.25" x14ac:dyDescent="0.2">
      <c r="A34" s="188">
        <v>80</v>
      </c>
      <c r="B34" s="175" t="s">
        <v>466</v>
      </c>
      <c r="C34" s="176">
        <v>43113.5</v>
      </c>
      <c r="D34" s="176">
        <v>40309.499989999997</v>
      </c>
      <c r="E34" s="177">
        <v>0.93496199999999996</v>
      </c>
      <c r="F34" s="195">
        <v>-2804.0000100000002</v>
      </c>
    </row>
    <row r="35" spans="1:6" ht="14.25" x14ac:dyDescent="0.2">
      <c r="A35" s="189">
        <v>90</v>
      </c>
      <c r="B35" s="214" t="s">
        <v>65</v>
      </c>
      <c r="C35" s="215">
        <v>2887.7</v>
      </c>
      <c r="D35" s="215">
        <v>2517.7360199999998</v>
      </c>
      <c r="E35" s="216">
        <v>0.87188200000000005</v>
      </c>
      <c r="F35" s="194">
        <v>-369.96397999999999</v>
      </c>
    </row>
    <row r="36" spans="1:6" ht="14.25" x14ac:dyDescent="0.2">
      <c r="A36" s="170" t="s">
        <v>1121</v>
      </c>
      <c r="B36" s="82"/>
      <c r="C36" s="73">
        <f>SUM(C27:C35)</f>
        <v>139213.6</v>
      </c>
      <c r="D36" s="73">
        <f>SUM(D27:D35)</f>
        <v>114886.33872999999</v>
      </c>
      <c r="E36" s="74">
        <f>D36/C36</f>
        <v>0.82525226508042304</v>
      </c>
      <c r="F36" s="73">
        <f>SUM(F27:F35)</f>
        <v>-24327.261269999999</v>
      </c>
    </row>
    <row r="38" spans="1:6" ht="13.5" thickBot="1" x14ac:dyDescent="0.25"/>
    <row r="39" spans="1:6" ht="21" thickBot="1" x14ac:dyDescent="0.35">
      <c r="A39" s="708" t="s">
        <v>129</v>
      </c>
      <c r="B39" s="709"/>
      <c r="C39" s="709"/>
      <c r="D39" s="709"/>
      <c r="E39" s="709"/>
      <c r="F39" s="710"/>
    </row>
    <row r="41" spans="1:6" ht="14.25" x14ac:dyDescent="0.2">
      <c r="A41" s="68" t="s">
        <v>95</v>
      </c>
      <c r="B41" s="111" t="s">
        <v>78</v>
      </c>
      <c r="C41" s="79" t="s">
        <v>79</v>
      </c>
      <c r="D41" s="111" t="s">
        <v>80</v>
      </c>
      <c r="E41" s="68" t="s">
        <v>96</v>
      </c>
      <c r="F41" s="80" t="s">
        <v>82</v>
      </c>
    </row>
    <row r="42" spans="1:6" ht="14.25" x14ac:dyDescent="0.2">
      <c r="A42" s="197">
        <v>6121</v>
      </c>
      <c r="B42" s="217" t="s">
        <v>26</v>
      </c>
      <c r="C42" s="218">
        <v>76048.600000000006</v>
      </c>
      <c r="D42" s="219">
        <v>74205.573300000004</v>
      </c>
      <c r="E42" s="220">
        <v>0.97576499999999999</v>
      </c>
      <c r="F42" s="200">
        <v>-1843.0266999999999</v>
      </c>
    </row>
    <row r="43" spans="1:6" ht="14.25" x14ac:dyDescent="0.2">
      <c r="A43" s="198">
        <v>6122</v>
      </c>
      <c r="B43" s="179" t="s">
        <v>24</v>
      </c>
      <c r="C43" s="180">
        <v>847.3</v>
      </c>
      <c r="D43" s="180">
        <v>847.03391999999997</v>
      </c>
      <c r="E43" s="181">
        <v>0.99968500000000005</v>
      </c>
      <c r="F43" s="202">
        <v>-0.26607999999999998</v>
      </c>
    </row>
    <row r="44" spans="1:6" ht="14.25" x14ac:dyDescent="0.2">
      <c r="A44" s="199">
        <v>6123</v>
      </c>
      <c r="B44" s="179" t="s">
        <v>29</v>
      </c>
      <c r="C44" s="180">
        <v>500</v>
      </c>
      <c r="D44" s="180">
        <v>499.9</v>
      </c>
      <c r="E44" s="181">
        <v>0.99980000000000002</v>
      </c>
      <c r="F44" s="202">
        <v>-0.1</v>
      </c>
    </row>
    <row r="45" spans="1:6" ht="14.25" x14ac:dyDescent="0.2">
      <c r="A45" s="198">
        <v>6130</v>
      </c>
      <c r="B45" s="179" t="s">
        <v>30</v>
      </c>
      <c r="C45" s="180">
        <v>1495.7</v>
      </c>
      <c r="D45" s="180">
        <v>1451.7774999999999</v>
      </c>
      <c r="E45" s="181">
        <v>0.970634</v>
      </c>
      <c r="F45" s="203">
        <v>-43.922499999999999</v>
      </c>
    </row>
    <row r="46" spans="1:6" ht="14.25" x14ac:dyDescent="0.2">
      <c r="A46" s="199">
        <v>6351</v>
      </c>
      <c r="B46" s="179" t="s">
        <v>148</v>
      </c>
      <c r="C46" s="180">
        <v>2352.1</v>
      </c>
      <c r="D46" s="180">
        <v>2352.1</v>
      </c>
      <c r="E46" s="181">
        <v>1</v>
      </c>
      <c r="F46" s="204">
        <v>0</v>
      </c>
    </row>
    <row r="47" spans="1:6" ht="14.25" x14ac:dyDescent="0.2">
      <c r="A47" s="221">
        <v>6356</v>
      </c>
      <c r="B47" s="222" t="s">
        <v>459</v>
      </c>
      <c r="C47" s="223">
        <v>150</v>
      </c>
      <c r="D47" s="223">
        <v>150</v>
      </c>
      <c r="E47" s="224">
        <v>1</v>
      </c>
      <c r="F47" s="201">
        <v>0</v>
      </c>
    </row>
    <row r="48" spans="1:6" ht="14.25" x14ac:dyDescent="0.2">
      <c r="A48" s="704" t="s">
        <v>149</v>
      </c>
      <c r="B48" s="705"/>
      <c r="C48" s="178">
        <f>SUM(C42:C47)</f>
        <v>81393.700000000012</v>
      </c>
      <c r="D48" s="178">
        <f>SUM(D42:D47)</f>
        <v>79506.384720000002</v>
      </c>
      <c r="E48" s="171">
        <f>D48/C48</f>
        <v>0.9768125139906404</v>
      </c>
      <c r="F48" s="76">
        <f>SUM(F42:F47)</f>
        <v>-1887.3152799999998</v>
      </c>
    </row>
  </sheetData>
  <mergeCells count="5">
    <mergeCell ref="A1:F1"/>
    <mergeCell ref="A21:B21"/>
    <mergeCell ref="A24:F24"/>
    <mergeCell ref="A48:B48"/>
    <mergeCell ref="A39:F3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opLeftCell="E1" zoomScaleNormal="100" workbookViewId="0">
      <pane ySplit="2" topLeftCell="A30" activePane="bottomLeft" state="frozen"/>
      <selection pane="bottomLeft" activeCell="M101" sqref="M101"/>
    </sheetView>
  </sheetViews>
  <sheetFormatPr defaultColWidth="8.75" defaultRowHeight="14.25" x14ac:dyDescent="0.2"/>
  <cols>
    <col min="1" max="1" width="3.5" style="235" customWidth="1"/>
    <col min="2" max="2" width="5.75" style="235" customWidth="1"/>
    <col min="3" max="3" width="5.25" style="235" customWidth="1"/>
    <col min="4" max="4" width="7.125" style="235" customWidth="1"/>
    <col min="5" max="5" width="6.25" style="235" customWidth="1"/>
    <col min="6" max="6" width="3.75" style="235" customWidth="1"/>
    <col min="7" max="7" width="14.5" style="236" customWidth="1"/>
    <col min="8" max="8" width="13.875" style="237" customWidth="1"/>
    <col min="9" max="9" width="14.375" style="237" customWidth="1"/>
    <col min="10" max="10" width="16.375" style="237" customWidth="1"/>
    <col min="11" max="11" width="14.25" style="237" customWidth="1"/>
    <col min="12" max="12" width="11" style="237" customWidth="1"/>
    <col min="13" max="13" width="62" style="238" customWidth="1"/>
    <col min="14" max="16" width="12" style="225" bestFit="1" customWidth="1"/>
    <col min="17" max="17" width="13.125" style="225" bestFit="1" customWidth="1"/>
    <col min="18" max="18" width="11" style="225" bestFit="1" customWidth="1"/>
    <col min="19" max="16384" width="8.75" style="225"/>
  </cols>
  <sheetData>
    <row r="1" spans="1:13" ht="57.75" customHeight="1" x14ac:dyDescent="0.2">
      <c r="A1" s="714" t="s">
        <v>467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</row>
    <row r="2" spans="1:13" s="230" customFormat="1" ht="54" customHeight="1" x14ac:dyDescent="0.2">
      <c r="A2" s="226" t="s">
        <v>0</v>
      </c>
      <c r="B2" s="226" t="s">
        <v>1</v>
      </c>
      <c r="C2" s="226" t="s">
        <v>2</v>
      </c>
      <c r="D2" s="226" t="s">
        <v>3</v>
      </c>
      <c r="E2" s="226" t="s">
        <v>4</v>
      </c>
      <c r="F2" s="226" t="s">
        <v>5</v>
      </c>
      <c r="G2" s="227" t="s">
        <v>468</v>
      </c>
      <c r="H2" s="227" t="s">
        <v>469</v>
      </c>
      <c r="I2" s="227" t="s">
        <v>501</v>
      </c>
      <c r="J2" s="227" t="s">
        <v>535</v>
      </c>
      <c r="K2" s="227" t="s">
        <v>472</v>
      </c>
      <c r="L2" s="228" t="s">
        <v>473</v>
      </c>
      <c r="M2" s="229" t="s">
        <v>422</v>
      </c>
    </row>
    <row r="3" spans="1:13" x14ac:dyDescent="0.2">
      <c r="A3" s="231">
        <v>1</v>
      </c>
      <c r="B3" s="231">
        <v>1111</v>
      </c>
      <c r="C3" s="231"/>
      <c r="D3" s="231"/>
      <c r="E3" s="231"/>
      <c r="F3" s="231">
        <v>36</v>
      </c>
      <c r="G3" s="232">
        <v>18430000</v>
      </c>
      <c r="H3" s="232">
        <v>0</v>
      </c>
      <c r="I3" s="232">
        <v>18430000</v>
      </c>
      <c r="J3" s="232">
        <v>19605430.059999999</v>
      </c>
      <c r="K3" s="232">
        <v>1175430.06</v>
      </c>
      <c r="L3" s="233">
        <v>1.0637779999999999</v>
      </c>
      <c r="M3" s="234" t="s">
        <v>474</v>
      </c>
    </row>
    <row r="4" spans="1:13" x14ac:dyDescent="0.2">
      <c r="A4" s="231">
        <v>1</v>
      </c>
      <c r="B4" s="231">
        <v>1112</v>
      </c>
      <c r="C4" s="231"/>
      <c r="D4" s="231"/>
      <c r="E4" s="231"/>
      <c r="F4" s="231">
        <v>36</v>
      </c>
      <c r="G4" s="232">
        <v>408500</v>
      </c>
      <c r="H4" s="232">
        <v>0</v>
      </c>
      <c r="I4" s="232">
        <v>408500</v>
      </c>
      <c r="J4" s="232">
        <v>519750.23</v>
      </c>
      <c r="K4" s="232">
        <v>111250.23</v>
      </c>
      <c r="L4" s="233">
        <v>1.272338</v>
      </c>
      <c r="M4" s="234" t="s">
        <v>475</v>
      </c>
    </row>
    <row r="5" spans="1:13" x14ac:dyDescent="0.2">
      <c r="A5" s="231">
        <v>1</v>
      </c>
      <c r="B5" s="231">
        <v>1113</v>
      </c>
      <c r="C5" s="231"/>
      <c r="D5" s="231"/>
      <c r="E5" s="231"/>
      <c r="F5" s="231">
        <v>36</v>
      </c>
      <c r="G5" s="232">
        <v>1567500</v>
      </c>
      <c r="H5" s="232">
        <v>79600</v>
      </c>
      <c r="I5" s="232">
        <v>1647100</v>
      </c>
      <c r="J5" s="232">
        <v>1778232.79</v>
      </c>
      <c r="K5" s="232">
        <v>131132.79</v>
      </c>
      <c r="L5" s="233">
        <v>1.0796140000000001</v>
      </c>
      <c r="M5" s="234" t="s">
        <v>476</v>
      </c>
    </row>
    <row r="6" spans="1:13" x14ac:dyDescent="0.2">
      <c r="A6" s="231">
        <v>1</v>
      </c>
      <c r="B6" s="231">
        <v>1121</v>
      </c>
      <c r="C6" s="231"/>
      <c r="D6" s="231"/>
      <c r="E6" s="231"/>
      <c r="F6" s="231">
        <v>36</v>
      </c>
      <c r="G6" s="232">
        <v>17765000</v>
      </c>
      <c r="H6" s="232">
        <v>0</v>
      </c>
      <c r="I6" s="232">
        <v>17765000</v>
      </c>
      <c r="J6" s="232">
        <v>18939579.899999999</v>
      </c>
      <c r="K6" s="232">
        <v>1174579.8999999999</v>
      </c>
      <c r="L6" s="233">
        <v>1.066117</v>
      </c>
      <c r="M6" s="234" t="s">
        <v>477</v>
      </c>
    </row>
    <row r="7" spans="1:13" x14ac:dyDescent="0.2">
      <c r="A7" s="231">
        <v>1</v>
      </c>
      <c r="B7" s="231">
        <v>1122</v>
      </c>
      <c r="C7" s="231"/>
      <c r="D7" s="231"/>
      <c r="E7" s="231"/>
      <c r="F7" s="231">
        <v>36</v>
      </c>
      <c r="G7" s="232">
        <v>1800000</v>
      </c>
      <c r="H7" s="232">
        <v>759000</v>
      </c>
      <c r="I7" s="232">
        <v>2559000</v>
      </c>
      <c r="J7" s="232">
        <v>2558920</v>
      </c>
      <c r="K7" s="232">
        <v>-80</v>
      </c>
      <c r="L7" s="233">
        <v>0.99996799999999997</v>
      </c>
      <c r="M7" s="234" t="s">
        <v>478</v>
      </c>
    </row>
    <row r="8" spans="1:13" x14ac:dyDescent="0.2">
      <c r="A8" s="231">
        <v>1</v>
      </c>
      <c r="B8" s="231">
        <v>1211</v>
      </c>
      <c r="C8" s="231"/>
      <c r="D8" s="231"/>
      <c r="E8" s="231"/>
      <c r="F8" s="231">
        <v>36</v>
      </c>
      <c r="G8" s="232">
        <v>35321000</v>
      </c>
      <c r="H8" s="232">
        <v>749600</v>
      </c>
      <c r="I8" s="232">
        <v>36070600</v>
      </c>
      <c r="J8" s="232">
        <v>39441791.280000001</v>
      </c>
      <c r="K8" s="232">
        <v>3371191.28</v>
      </c>
      <c r="L8" s="233">
        <v>1.0934600000000001</v>
      </c>
      <c r="M8" s="234" t="s">
        <v>479</v>
      </c>
    </row>
    <row r="9" spans="1:13" x14ac:dyDescent="0.2">
      <c r="A9" s="231">
        <v>1</v>
      </c>
      <c r="B9" s="231">
        <v>1334</v>
      </c>
      <c r="C9" s="231"/>
      <c r="D9" s="231"/>
      <c r="E9" s="231"/>
      <c r="F9" s="231">
        <v>22</v>
      </c>
      <c r="G9" s="232">
        <v>10000</v>
      </c>
      <c r="H9" s="232">
        <v>175000</v>
      </c>
      <c r="I9" s="232">
        <v>185000</v>
      </c>
      <c r="J9" s="232">
        <v>194303.24</v>
      </c>
      <c r="K9" s="232">
        <v>9303.24</v>
      </c>
      <c r="L9" s="233">
        <v>1.050287</v>
      </c>
      <c r="M9" s="234" t="s">
        <v>480</v>
      </c>
    </row>
    <row r="10" spans="1:13" x14ac:dyDescent="0.2">
      <c r="A10" s="231">
        <v>1</v>
      </c>
      <c r="B10" s="231">
        <v>1341</v>
      </c>
      <c r="C10" s="231"/>
      <c r="D10" s="231"/>
      <c r="E10" s="231"/>
      <c r="F10" s="231">
        <v>36</v>
      </c>
      <c r="G10" s="232">
        <v>135000</v>
      </c>
      <c r="H10" s="232">
        <v>3600</v>
      </c>
      <c r="I10" s="232">
        <v>138600</v>
      </c>
      <c r="J10" s="232">
        <v>140209</v>
      </c>
      <c r="K10" s="232">
        <v>1609</v>
      </c>
      <c r="L10" s="233">
        <v>1.0116080000000001</v>
      </c>
      <c r="M10" s="234" t="s">
        <v>481</v>
      </c>
    </row>
    <row r="11" spans="1:13" x14ac:dyDescent="0.2">
      <c r="A11" s="231">
        <v>1</v>
      </c>
      <c r="B11" s="231">
        <v>1343</v>
      </c>
      <c r="C11" s="231"/>
      <c r="D11" s="231"/>
      <c r="E11" s="231"/>
      <c r="F11" s="231">
        <v>41</v>
      </c>
      <c r="G11" s="232">
        <v>100000</v>
      </c>
      <c r="H11" s="232">
        <v>24700</v>
      </c>
      <c r="I11" s="232">
        <v>124700</v>
      </c>
      <c r="J11" s="232">
        <v>129424</v>
      </c>
      <c r="K11" s="232">
        <v>4724</v>
      </c>
      <c r="L11" s="233">
        <v>1.037882</v>
      </c>
      <c r="M11" s="234" t="s">
        <v>482</v>
      </c>
    </row>
    <row r="12" spans="1:13" x14ac:dyDescent="0.2">
      <c r="A12" s="231">
        <v>1</v>
      </c>
      <c r="B12" s="231">
        <v>1353</v>
      </c>
      <c r="C12" s="231"/>
      <c r="D12" s="231"/>
      <c r="E12" s="231"/>
      <c r="F12" s="231">
        <v>63</v>
      </c>
      <c r="G12" s="232">
        <v>200000</v>
      </c>
      <c r="H12" s="232">
        <v>87400</v>
      </c>
      <c r="I12" s="232">
        <v>287400</v>
      </c>
      <c r="J12" s="232">
        <v>299230</v>
      </c>
      <c r="K12" s="232">
        <v>11830</v>
      </c>
      <c r="L12" s="233">
        <v>1.0411619999999999</v>
      </c>
      <c r="M12" s="234" t="s">
        <v>483</v>
      </c>
    </row>
    <row r="13" spans="1:13" x14ac:dyDescent="0.2">
      <c r="A13" s="231">
        <v>1</v>
      </c>
      <c r="B13" s="231">
        <v>1356</v>
      </c>
      <c r="C13" s="231"/>
      <c r="D13" s="231"/>
      <c r="E13" s="231"/>
      <c r="F13" s="231">
        <v>22</v>
      </c>
      <c r="G13" s="232">
        <v>0</v>
      </c>
      <c r="H13" s="232">
        <v>224000</v>
      </c>
      <c r="I13" s="232">
        <v>224000</v>
      </c>
      <c r="J13" s="232">
        <v>223997</v>
      </c>
      <c r="K13" s="232">
        <v>-3</v>
      </c>
      <c r="L13" s="233">
        <v>0.99998600000000004</v>
      </c>
      <c r="M13" s="234" t="s">
        <v>502</v>
      </c>
    </row>
    <row r="14" spans="1:13" x14ac:dyDescent="0.2">
      <c r="A14" s="231">
        <v>1</v>
      </c>
      <c r="B14" s="231">
        <v>1361</v>
      </c>
      <c r="C14" s="231"/>
      <c r="D14" s="231"/>
      <c r="E14" s="231"/>
      <c r="F14" s="231">
        <v>10</v>
      </c>
      <c r="G14" s="232">
        <v>10000</v>
      </c>
      <c r="H14" s="232">
        <v>0</v>
      </c>
      <c r="I14" s="232">
        <v>10000</v>
      </c>
      <c r="J14" s="232">
        <v>200</v>
      </c>
      <c r="K14" s="232">
        <v>-9800</v>
      </c>
      <c r="L14" s="233">
        <v>0.02</v>
      </c>
      <c r="M14" s="234" t="s">
        <v>430</v>
      </c>
    </row>
    <row r="15" spans="1:13" x14ac:dyDescent="0.2">
      <c r="A15" s="231">
        <v>1</v>
      </c>
      <c r="B15" s="231">
        <v>1361</v>
      </c>
      <c r="C15" s="231"/>
      <c r="D15" s="231"/>
      <c r="E15" s="231"/>
      <c r="F15" s="231">
        <v>21</v>
      </c>
      <c r="G15" s="232">
        <v>2100000</v>
      </c>
      <c r="H15" s="232">
        <v>196900</v>
      </c>
      <c r="I15" s="232">
        <v>2296900</v>
      </c>
      <c r="J15" s="232">
        <v>2386272</v>
      </c>
      <c r="K15" s="232">
        <v>89372</v>
      </c>
      <c r="L15" s="233">
        <v>1.0389090000000001</v>
      </c>
      <c r="M15" s="234" t="s">
        <v>426</v>
      </c>
    </row>
    <row r="16" spans="1:13" x14ac:dyDescent="0.2">
      <c r="A16" s="231">
        <v>1</v>
      </c>
      <c r="B16" s="231">
        <v>1361</v>
      </c>
      <c r="C16" s="231"/>
      <c r="D16" s="231"/>
      <c r="E16" s="231"/>
      <c r="F16" s="231">
        <v>22</v>
      </c>
      <c r="G16" s="232">
        <v>100000</v>
      </c>
      <c r="H16" s="232">
        <v>35000</v>
      </c>
      <c r="I16" s="232">
        <v>135000</v>
      </c>
      <c r="J16" s="232">
        <v>145060</v>
      </c>
      <c r="K16" s="232">
        <v>10060</v>
      </c>
      <c r="L16" s="233">
        <v>1.0745180000000001</v>
      </c>
      <c r="M16" s="234" t="s">
        <v>484</v>
      </c>
    </row>
    <row r="17" spans="1:18" x14ac:dyDescent="0.2">
      <c r="A17" s="231">
        <v>1</v>
      </c>
      <c r="B17" s="231">
        <v>1361</v>
      </c>
      <c r="C17" s="231"/>
      <c r="D17" s="231"/>
      <c r="E17" s="231"/>
      <c r="F17" s="231">
        <v>23</v>
      </c>
      <c r="G17" s="232">
        <v>70000</v>
      </c>
      <c r="H17" s="232">
        <v>79700</v>
      </c>
      <c r="I17" s="232">
        <v>149700</v>
      </c>
      <c r="J17" s="232">
        <v>149100</v>
      </c>
      <c r="K17" s="232">
        <v>-600</v>
      </c>
      <c r="L17" s="233">
        <v>0.99599099999999996</v>
      </c>
      <c r="M17" s="234" t="s">
        <v>485</v>
      </c>
    </row>
    <row r="18" spans="1:18" x14ac:dyDescent="0.2">
      <c r="A18" s="231">
        <v>1</v>
      </c>
      <c r="B18" s="231">
        <v>1361</v>
      </c>
      <c r="C18" s="231"/>
      <c r="D18" s="231"/>
      <c r="E18" s="231"/>
      <c r="F18" s="231">
        <v>41</v>
      </c>
      <c r="G18" s="232">
        <v>10000</v>
      </c>
      <c r="H18" s="232">
        <v>0</v>
      </c>
      <c r="I18" s="232">
        <v>10000</v>
      </c>
      <c r="J18" s="232">
        <v>5250</v>
      </c>
      <c r="K18" s="232">
        <v>-4750</v>
      </c>
      <c r="L18" s="233">
        <v>0.52500000000000002</v>
      </c>
      <c r="M18" s="234" t="s">
        <v>486</v>
      </c>
    </row>
    <row r="19" spans="1:18" x14ac:dyDescent="0.2">
      <c r="A19" s="231">
        <v>1</v>
      </c>
      <c r="B19" s="231">
        <v>1361</v>
      </c>
      <c r="C19" s="231"/>
      <c r="D19" s="231"/>
      <c r="E19" s="231"/>
      <c r="F19" s="231">
        <v>50</v>
      </c>
      <c r="G19" s="232">
        <v>0</v>
      </c>
      <c r="H19" s="232">
        <v>300</v>
      </c>
      <c r="I19" s="232">
        <v>300</v>
      </c>
      <c r="J19" s="232">
        <v>222</v>
      </c>
      <c r="K19" s="232">
        <v>-78</v>
      </c>
      <c r="L19" s="233">
        <v>0.74</v>
      </c>
      <c r="M19" s="234" t="s">
        <v>503</v>
      </c>
    </row>
    <row r="20" spans="1:18" x14ac:dyDescent="0.2">
      <c r="A20" s="231">
        <v>1</v>
      </c>
      <c r="B20" s="231">
        <v>1361</v>
      </c>
      <c r="C20" s="231"/>
      <c r="D20" s="231"/>
      <c r="E20" s="231"/>
      <c r="F20" s="231">
        <v>61</v>
      </c>
      <c r="G20" s="232">
        <v>0</v>
      </c>
      <c r="H20" s="232">
        <v>54800</v>
      </c>
      <c r="I20" s="232">
        <v>54800</v>
      </c>
      <c r="J20" s="232">
        <v>60546</v>
      </c>
      <c r="K20" s="232">
        <v>5746</v>
      </c>
      <c r="L20" s="233">
        <v>1.104854</v>
      </c>
      <c r="M20" s="234" t="s">
        <v>504</v>
      </c>
    </row>
    <row r="21" spans="1:18" x14ac:dyDescent="0.2">
      <c r="A21" s="231">
        <v>1</v>
      </c>
      <c r="B21" s="231">
        <v>1361</v>
      </c>
      <c r="C21" s="231"/>
      <c r="D21" s="231"/>
      <c r="E21" s="231"/>
      <c r="F21" s="231">
        <v>62</v>
      </c>
      <c r="G21" s="232">
        <v>170000</v>
      </c>
      <c r="H21" s="232">
        <v>11300</v>
      </c>
      <c r="I21" s="232">
        <v>181300</v>
      </c>
      <c r="J21" s="232">
        <v>196360</v>
      </c>
      <c r="K21" s="232">
        <v>15060</v>
      </c>
      <c r="L21" s="233">
        <v>1.0830660000000001</v>
      </c>
      <c r="M21" s="234" t="s">
        <v>427</v>
      </c>
    </row>
    <row r="22" spans="1:18" x14ac:dyDescent="0.2">
      <c r="A22" s="231">
        <v>1</v>
      </c>
      <c r="B22" s="231">
        <v>1361</v>
      </c>
      <c r="C22" s="231"/>
      <c r="D22" s="231"/>
      <c r="E22" s="231"/>
      <c r="F22" s="231">
        <v>63</v>
      </c>
      <c r="G22" s="232">
        <v>1500000</v>
      </c>
      <c r="H22" s="232">
        <v>536700</v>
      </c>
      <c r="I22" s="232">
        <v>2036700</v>
      </c>
      <c r="J22" s="232">
        <v>2191420</v>
      </c>
      <c r="K22" s="232">
        <v>154720</v>
      </c>
      <c r="L22" s="233">
        <v>1.075966</v>
      </c>
      <c r="M22" s="234" t="s">
        <v>487</v>
      </c>
    </row>
    <row r="23" spans="1:18" x14ac:dyDescent="0.2">
      <c r="A23" s="231">
        <v>1</v>
      </c>
      <c r="B23" s="231">
        <v>1361</v>
      </c>
      <c r="C23" s="231"/>
      <c r="D23" s="231">
        <v>1922</v>
      </c>
      <c r="E23" s="231"/>
      <c r="F23" s="231">
        <v>61</v>
      </c>
      <c r="G23" s="232">
        <v>500000</v>
      </c>
      <c r="H23" s="232">
        <v>361900</v>
      </c>
      <c r="I23" s="232">
        <v>861900</v>
      </c>
      <c r="J23" s="232">
        <v>879950</v>
      </c>
      <c r="K23" s="232">
        <v>18050</v>
      </c>
      <c r="L23" s="233">
        <v>1.020942</v>
      </c>
      <c r="M23" s="234" t="s">
        <v>488</v>
      </c>
    </row>
    <row r="24" spans="1:18" x14ac:dyDescent="0.2">
      <c r="A24" s="231">
        <v>1</v>
      </c>
      <c r="B24" s="231">
        <v>1361</v>
      </c>
      <c r="C24" s="231"/>
      <c r="D24" s="231">
        <v>1923</v>
      </c>
      <c r="E24" s="231"/>
      <c r="F24" s="231">
        <v>61</v>
      </c>
      <c r="G24" s="232">
        <v>30000</v>
      </c>
      <c r="H24" s="232">
        <v>9000</v>
      </c>
      <c r="I24" s="232">
        <v>39000</v>
      </c>
      <c r="J24" s="232">
        <v>40550</v>
      </c>
      <c r="K24" s="232">
        <v>1550</v>
      </c>
      <c r="L24" s="233">
        <v>1.0397430000000001</v>
      </c>
      <c r="M24" s="234" t="s">
        <v>428</v>
      </c>
    </row>
    <row r="25" spans="1:18" x14ac:dyDescent="0.2">
      <c r="A25" s="231">
        <v>1</v>
      </c>
      <c r="B25" s="231">
        <v>1361</v>
      </c>
      <c r="C25" s="231"/>
      <c r="D25" s="231">
        <v>136191</v>
      </c>
      <c r="E25" s="231"/>
      <c r="F25" s="231">
        <v>61</v>
      </c>
      <c r="G25" s="232">
        <v>150000</v>
      </c>
      <c r="H25" s="232">
        <v>5600</v>
      </c>
      <c r="I25" s="232">
        <v>155600</v>
      </c>
      <c r="J25" s="232">
        <v>179480</v>
      </c>
      <c r="K25" s="232">
        <v>23880</v>
      </c>
      <c r="L25" s="233">
        <v>1.15347</v>
      </c>
      <c r="M25" s="234" t="s">
        <v>429</v>
      </c>
    </row>
    <row r="26" spans="1:18" x14ac:dyDescent="0.2">
      <c r="A26" s="231">
        <v>1</v>
      </c>
      <c r="B26" s="231">
        <v>1381</v>
      </c>
      <c r="C26" s="231"/>
      <c r="D26" s="231"/>
      <c r="E26" s="231"/>
      <c r="F26" s="231">
        <v>36</v>
      </c>
      <c r="G26" s="232">
        <v>3050000</v>
      </c>
      <c r="H26" s="232">
        <v>6738700</v>
      </c>
      <c r="I26" s="232">
        <v>9788700</v>
      </c>
      <c r="J26" s="232">
        <v>9954937.2300000004</v>
      </c>
      <c r="K26" s="232">
        <v>166237.23000000001</v>
      </c>
      <c r="L26" s="233">
        <v>1.0169820000000001</v>
      </c>
      <c r="M26" s="234" t="s">
        <v>489</v>
      </c>
    </row>
    <row r="27" spans="1:18" x14ac:dyDescent="0.2">
      <c r="A27" s="231">
        <v>1</v>
      </c>
      <c r="B27" s="231">
        <v>1382</v>
      </c>
      <c r="C27" s="231"/>
      <c r="D27" s="231"/>
      <c r="E27" s="231"/>
      <c r="F27" s="231">
        <v>36</v>
      </c>
      <c r="G27" s="232">
        <v>40000</v>
      </c>
      <c r="H27" s="232">
        <v>77300</v>
      </c>
      <c r="I27" s="232">
        <v>117300</v>
      </c>
      <c r="J27" s="232">
        <v>117452.79</v>
      </c>
      <c r="K27" s="232">
        <v>152.79</v>
      </c>
      <c r="L27" s="233">
        <v>1.0013019999999999</v>
      </c>
      <c r="M27" s="234" t="s">
        <v>490</v>
      </c>
    </row>
    <row r="28" spans="1:18" x14ac:dyDescent="0.2">
      <c r="A28" s="231">
        <v>1</v>
      </c>
      <c r="B28" s="231">
        <v>1383</v>
      </c>
      <c r="C28" s="231"/>
      <c r="D28" s="231"/>
      <c r="E28" s="231"/>
      <c r="F28" s="231">
        <v>36</v>
      </c>
      <c r="G28" s="232">
        <v>600000</v>
      </c>
      <c r="H28" s="232">
        <v>1436500</v>
      </c>
      <c r="I28" s="232">
        <v>2036500</v>
      </c>
      <c r="J28" s="232">
        <v>2036501.41</v>
      </c>
      <c r="K28" s="232">
        <v>1.41</v>
      </c>
      <c r="L28" s="233">
        <v>1</v>
      </c>
      <c r="M28" s="234" t="s">
        <v>491</v>
      </c>
    </row>
    <row r="29" spans="1:18" x14ac:dyDescent="0.2">
      <c r="A29" s="231">
        <v>1</v>
      </c>
      <c r="B29" s="231">
        <v>1511</v>
      </c>
      <c r="C29" s="231"/>
      <c r="D29" s="231"/>
      <c r="E29" s="231"/>
      <c r="F29" s="231">
        <v>36</v>
      </c>
      <c r="G29" s="232">
        <v>3266000</v>
      </c>
      <c r="H29" s="232">
        <v>207600</v>
      </c>
      <c r="I29" s="232">
        <v>3473600</v>
      </c>
      <c r="J29" s="232">
        <v>4763820.75</v>
      </c>
      <c r="K29" s="232">
        <v>1290220.75</v>
      </c>
      <c r="L29" s="233">
        <v>1.3714360000000001</v>
      </c>
      <c r="M29" s="234" t="s">
        <v>492</v>
      </c>
    </row>
    <row r="30" spans="1:18" x14ac:dyDescent="0.2">
      <c r="A30" s="239" t="s">
        <v>8</v>
      </c>
      <c r="B30" s="239"/>
      <c r="C30" s="239"/>
      <c r="D30" s="239"/>
      <c r="E30" s="239"/>
      <c r="F30" s="239"/>
      <c r="G30" s="240">
        <v>87333000</v>
      </c>
      <c r="H30" s="240">
        <v>11854200</v>
      </c>
      <c r="I30" s="240">
        <v>99187200</v>
      </c>
      <c r="J30" s="240">
        <v>106937989.68000001</v>
      </c>
      <c r="K30" s="240">
        <v>7750789.6799999997</v>
      </c>
      <c r="L30" s="241">
        <v>1.0781430434572203</v>
      </c>
      <c r="M30" s="242"/>
      <c r="N30" s="247"/>
      <c r="O30" s="247"/>
      <c r="P30" s="247"/>
      <c r="Q30" s="247"/>
      <c r="R30" s="247"/>
    </row>
    <row r="31" spans="1:18" x14ac:dyDescent="0.2">
      <c r="A31" s="231">
        <v>2</v>
      </c>
      <c r="B31" s="231">
        <v>2111</v>
      </c>
      <c r="C31" s="231">
        <v>2219</v>
      </c>
      <c r="D31" s="231"/>
      <c r="E31" s="231"/>
      <c r="F31" s="231">
        <v>63</v>
      </c>
      <c r="G31" s="232">
        <v>0</v>
      </c>
      <c r="H31" s="232">
        <v>45000</v>
      </c>
      <c r="I31" s="232">
        <v>45000</v>
      </c>
      <c r="J31" s="232">
        <v>45000</v>
      </c>
      <c r="K31" s="232">
        <v>0</v>
      </c>
      <c r="L31" s="233">
        <v>1</v>
      </c>
      <c r="M31" s="234" t="s">
        <v>505</v>
      </c>
      <c r="N31" s="247"/>
      <c r="O31" s="247"/>
      <c r="P31" s="248"/>
    </row>
    <row r="32" spans="1:18" x14ac:dyDescent="0.2">
      <c r="A32" s="231">
        <v>2</v>
      </c>
      <c r="B32" s="231">
        <v>2111</v>
      </c>
      <c r="C32" s="231">
        <v>2219</v>
      </c>
      <c r="D32" s="231"/>
      <c r="E32" s="231"/>
      <c r="F32" s="231">
        <v>90</v>
      </c>
      <c r="G32" s="232">
        <v>1000000</v>
      </c>
      <c r="H32" s="232">
        <v>0</v>
      </c>
      <c r="I32" s="232">
        <v>1000000</v>
      </c>
      <c r="J32" s="232">
        <v>934727</v>
      </c>
      <c r="K32" s="232">
        <v>-65273</v>
      </c>
      <c r="L32" s="233">
        <v>0.93472699999999997</v>
      </c>
      <c r="M32" s="234" t="s">
        <v>506</v>
      </c>
    </row>
    <row r="33" spans="1:13" x14ac:dyDescent="0.2">
      <c r="A33" s="231">
        <v>2</v>
      </c>
      <c r="B33" s="231">
        <v>2111</v>
      </c>
      <c r="C33" s="231">
        <v>3315</v>
      </c>
      <c r="D33" s="231">
        <v>1601</v>
      </c>
      <c r="E33" s="231"/>
      <c r="F33" s="231">
        <v>32</v>
      </c>
      <c r="G33" s="232">
        <v>995000</v>
      </c>
      <c r="H33" s="232">
        <v>0</v>
      </c>
      <c r="I33" s="232">
        <v>995000</v>
      </c>
      <c r="J33" s="232">
        <v>994236</v>
      </c>
      <c r="K33" s="232">
        <v>-764</v>
      </c>
      <c r="L33" s="233">
        <v>0.99923200000000001</v>
      </c>
      <c r="M33" s="234" t="s">
        <v>493</v>
      </c>
    </row>
    <row r="34" spans="1:13" x14ac:dyDescent="0.2">
      <c r="A34" s="231">
        <v>2</v>
      </c>
      <c r="B34" s="231">
        <v>2111</v>
      </c>
      <c r="C34" s="231">
        <v>3399</v>
      </c>
      <c r="D34" s="231">
        <v>2016</v>
      </c>
      <c r="E34" s="231"/>
      <c r="F34" s="231">
        <v>71</v>
      </c>
      <c r="G34" s="232">
        <v>0</v>
      </c>
      <c r="H34" s="232">
        <v>56100</v>
      </c>
      <c r="I34" s="232">
        <v>56100</v>
      </c>
      <c r="J34" s="232">
        <v>56100</v>
      </c>
      <c r="K34" s="232">
        <v>0</v>
      </c>
      <c r="L34" s="233">
        <v>1</v>
      </c>
      <c r="M34" s="234" t="s">
        <v>507</v>
      </c>
    </row>
    <row r="35" spans="1:13" x14ac:dyDescent="0.2">
      <c r="A35" s="231">
        <v>2</v>
      </c>
      <c r="B35" s="231">
        <v>2111</v>
      </c>
      <c r="C35" s="231">
        <v>3722</v>
      </c>
      <c r="D35" s="231"/>
      <c r="E35" s="231"/>
      <c r="F35" s="231">
        <v>22</v>
      </c>
      <c r="G35" s="232">
        <v>3400000</v>
      </c>
      <c r="H35" s="232">
        <v>0</v>
      </c>
      <c r="I35" s="232">
        <v>3400000</v>
      </c>
      <c r="J35" s="232">
        <v>3265820</v>
      </c>
      <c r="K35" s="232">
        <v>-134180</v>
      </c>
      <c r="L35" s="233">
        <v>0.96053500000000003</v>
      </c>
      <c r="M35" s="234" t="s">
        <v>494</v>
      </c>
    </row>
    <row r="36" spans="1:13" x14ac:dyDescent="0.2">
      <c r="A36" s="231">
        <v>2</v>
      </c>
      <c r="B36" s="231">
        <v>2111</v>
      </c>
      <c r="C36" s="231">
        <v>3722</v>
      </c>
      <c r="D36" s="231">
        <v>3722</v>
      </c>
      <c r="E36" s="231"/>
      <c r="F36" s="231">
        <v>22</v>
      </c>
      <c r="G36" s="232">
        <v>600000</v>
      </c>
      <c r="H36" s="232">
        <v>52000</v>
      </c>
      <c r="I36" s="232">
        <v>652000</v>
      </c>
      <c r="J36" s="232">
        <v>564751.5</v>
      </c>
      <c r="K36" s="232">
        <v>-87248.5</v>
      </c>
      <c r="L36" s="233">
        <v>0.86618300000000004</v>
      </c>
      <c r="M36" s="234" t="s">
        <v>495</v>
      </c>
    </row>
    <row r="37" spans="1:13" x14ac:dyDescent="0.2">
      <c r="A37" s="231">
        <v>2</v>
      </c>
      <c r="B37" s="231">
        <v>2111</v>
      </c>
      <c r="C37" s="231">
        <v>3722</v>
      </c>
      <c r="D37" s="231">
        <v>37221</v>
      </c>
      <c r="E37" s="231"/>
      <c r="F37" s="231">
        <v>22</v>
      </c>
      <c r="G37" s="232">
        <v>160000</v>
      </c>
      <c r="H37" s="232">
        <v>0</v>
      </c>
      <c r="I37" s="232">
        <v>160000</v>
      </c>
      <c r="J37" s="232">
        <v>72211</v>
      </c>
      <c r="K37" s="232">
        <v>-87789</v>
      </c>
      <c r="L37" s="233">
        <v>0.451318</v>
      </c>
      <c r="M37" s="234" t="s">
        <v>496</v>
      </c>
    </row>
    <row r="38" spans="1:13" x14ac:dyDescent="0.2">
      <c r="A38" s="231">
        <v>2</v>
      </c>
      <c r="B38" s="231">
        <v>2111</v>
      </c>
      <c r="C38" s="231">
        <v>5512</v>
      </c>
      <c r="D38" s="231"/>
      <c r="E38" s="231"/>
      <c r="F38" s="231">
        <v>36</v>
      </c>
      <c r="G38" s="232">
        <v>41000</v>
      </c>
      <c r="H38" s="232">
        <v>300</v>
      </c>
      <c r="I38" s="232">
        <v>41300</v>
      </c>
      <c r="J38" s="232">
        <v>41225</v>
      </c>
      <c r="K38" s="232">
        <v>-75</v>
      </c>
      <c r="L38" s="233">
        <v>0.99818399999999996</v>
      </c>
      <c r="M38" s="234" t="s">
        <v>497</v>
      </c>
    </row>
    <row r="39" spans="1:13" x14ac:dyDescent="0.2">
      <c r="A39" s="231">
        <v>2</v>
      </c>
      <c r="B39" s="231">
        <v>2111</v>
      </c>
      <c r="C39" s="231">
        <v>6171</v>
      </c>
      <c r="D39" s="231"/>
      <c r="E39" s="231"/>
      <c r="F39" s="231">
        <v>81</v>
      </c>
      <c r="G39" s="232">
        <v>0</v>
      </c>
      <c r="H39" s="232">
        <v>58400</v>
      </c>
      <c r="I39" s="232">
        <v>58400</v>
      </c>
      <c r="J39" s="232">
        <v>58438.01</v>
      </c>
      <c r="K39" s="232">
        <v>38.01</v>
      </c>
      <c r="L39" s="233">
        <v>1.00065</v>
      </c>
      <c r="M39" s="234" t="s">
        <v>508</v>
      </c>
    </row>
    <row r="40" spans="1:13" x14ac:dyDescent="0.2">
      <c r="A40" s="231">
        <v>2</v>
      </c>
      <c r="B40" s="231">
        <v>2119</v>
      </c>
      <c r="C40" s="231">
        <v>6171</v>
      </c>
      <c r="D40" s="231"/>
      <c r="E40" s="231"/>
      <c r="F40" s="231">
        <v>41</v>
      </c>
      <c r="G40" s="232">
        <v>0</v>
      </c>
      <c r="H40" s="232">
        <v>112300</v>
      </c>
      <c r="I40" s="232">
        <v>112300</v>
      </c>
      <c r="J40" s="232">
        <v>113275</v>
      </c>
      <c r="K40" s="232">
        <v>975</v>
      </c>
      <c r="L40" s="233">
        <v>1.0086820000000001</v>
      </c>
      <c r="M40" s="234" t="s">
        <v>431</v>
      </c>
    </row>
    <row r="41" spans="1:13" x14ac:dyDescent="0.2">
      <c r="A41" s="231">
        <v>2</v>
      </c>
      <c r="B41" s="231">
        <v>2141</v>
      </c>
      <c r="C41" s="231">
        <v>3612</v>
      </c>
      <c r="D41" s="231"/>
      <c r="E41" s="231"/>
      <c r="F41" s="231">
        <v>36</v>
      </c>
      <c r="G41" s="232">
        <v>0</v>
      </c>
      <c r="H41" s="232">
        <v>4000</v>
      </c>
      <c r="I41" s="232">
        <v>4000</v>
      </c>
      <c r="J41" s="232">
        <v>4368.8100000000004</v>
      </c>
      <c r="K41" s="232">
        <v>368.81</v>
      </c>
      <c r="L41" s="233">
        <v>1.0922019999999999</v>
      </c>
      <c r="M41" s="234" t="s">
        <v>498</v>
      </c>
    </row>
    <row r="42" spans="1:13" x14ac:dyDescent="0.2">
      <c r="A42" s="231">
        <v>2</v>
      </c>
      <c r="B42" s="231">
        <v>2141</v>
      </c>
      <c r="C42" s="231">
        <v>3619</v>
      </c>
      <c r="D42" s="231"/>
      <c r="E42" s="231">
        <v>24</v>
      </c>
      <c r="F42" s="231">
        <v>36</v>
      </c>
      <c r="G42" s="232">
        <v>0</v>
      </c>
      <c r="H42" s="232">
        <v>100</v>
      </c>
      <c r="I42" s="232">
        <v>100</v>
      </c>
      <c r="J42" s="232">
        <v>93.72</v>
      </c>
      <c r="K42" s="232">
        <v>-6.28</v>
      </c>
      <c r="L42" s="233">
        <v>0.93720000000000003</v>
      </c>
      <c r="M42" s="234" t="s">
        <v>498</v>
      </c>
    </row>
    <row r="43" spans="1:13" x14ac:dyDescent="0.2">
      <c r="A43" s="231">
        <v>2</v>
      </c>
      <c r="B43" s="231">
        <v>2141</v>
      </c>
      <c r="C43" s="231">
        <v>6310</v>
      </c>
      <c r="D43" s="231"/>
      <c r="E43" s="231"/>
      <c r="F43" s="231">
        <v>36</v>
      </c>
      <c r="G43" s="232">
        <v>2000</v>
      </c>
      <c r="H43" s="232">
        <v>600</v>
      </c>
      <c r="I43" s="232">
        <v>2600</v>
      </c>
      <c r="J43" s="232">
        <v>2790.88</v>
      </c>
      <c r="K43" s="232">
        <v>190.88</v>
      </c>
      <c r="L43" s="233">
        <v>1.073415</v>
      </c>
      <c r="M43" s="234" t="s">
        <v>498</v>
      </c>
    </row>
    <row r="44" spans="1:13" x14ac:dyDescent="0.2">
      <c r="A44" s="231">
        <v>2</v>
      </c>
      <c r="B44" s="231">
        <v>2141</v>
      </c>
      <c r="C44" s="231">
        <v>6310</v>
      </c>
      <c r="D44" s="231"/>
      <c r="E44" s="231"/>
      <c r="F44" s="231">
        <v>81</v>
      </c>
      <c r="G44" s="232"/>
      <c r="H44" s="232"/>
      <c r="I44" s="232"/>
      <c r="J44" s="232">
        <v>40.14</v>
      </c>
      <c r="K44" s="232">
        <v>40.14</v>
      </c>
      <c r="L44" s="233">
        <v>0</v>
      </c>
      <c r="M44" s="234" t="s">
        <v>509</v>
      </c>
    </row>
    <row r="45" spans="1:13" x14ac:dyDescent="0.2">
      <c r="A45" s="231">
        <v>2</v>
      </c>
      <c r="B45" s="231">
        <v>2143</v>
      </c>
      <c r="C45" s="231">
        <v>6310</v>
      </c>
      <c r="D45" s="231"/>
      <c r="E45" s="231"/>
      <c r="F45" s="231">
        <v>81</v>
      </c>
      <c r="G45" s="232"/>
      <c r="H45" s="232"/>
      <c r="I45" s="232"/>
      <c r="J45" s="232">
        <v>2038.89</v>
      </c>
      <c r="K45" s="232">
        <v>2038.89</v>
      </c>
      <c r="L45" s="233">
        <v>0</v>
      </c>
      <c r="M45" s="234" t="s">
        <v>510</v>
      </c>
    </row>
    <row r="46" spans="1:13" x14ac:dyDescent="0.2">
      <c r="A46" s="231">
        <v>2</v>
      </c>
      <c r="B46" s="231">
        <v>2212</v>
      </c>
      <c r="C46" s="231">
        <v>2223</v>
      </c>
      <c r="D46" s="231"/>
      <c r="E46" s="231"/>
      <c r="F46" s="231">
        <v>63</v>
      </c>
      <c r="G46" s="232">
        <v>0</v>
      </c>
      <c r="H46" s="232">
        <v>124200</v>
      </c>
      <c r="I46" s="232">
        <v>124200</v>
      </c>
      <c r="J46" s="232">
        <v>81974</v>
      </c>
      <c r="K46" s="232">
        <v>-42226</v>
      </c>
      <c r="L46" s="233">
        <v>0.66001600000000005</v>
      </c>
      <c r="M46" s="234" t="s">
        <v>511</v>
      </c>
    </row>
    <row r="47" spans="1:13" x14ac:dyDescent="0.2">
      <c r="A47" s="231">
        <v>2</v>
      </c>
      <c r="B47" s="231">
        <v>2212</v>
      </c>
      <c r="C47" s="231">
        <v>2223</v>
      </c>
      <c r="D47" s="231">
        <v>3156</v>
      </c>
      <c r="E47" s="231"/>
      <c r="F47" s="231">
        <v>63</v>
      </c>
      <c r="G47" s="232">
        <v>0</v>
      </c>
      <c r="H47" s="232">
        <v>42500</v>
      </c>
      <c r="I47" s="232">
        <v>42500</v>
      </c>
      <c r="J47" s="232">
        <v>101047.59</v>
      </c>
      <c r="K47" s="232">
        <v>58547.59</v>
      </c>
      <c r="L47" s="233">
        <v>2.3775900000000001</v>
      </c>
      <c r="M47" s="234" t="s">
        <v>512</v>
      </c>
    </row>
    <row r="48" spans="1:13" x14ac:dyDescent="0.2">
      <c r="A48" s="231">
        <v>2</v>
      </c>
      <c r="B48" s="231">
        <v>2212</v>
      </c>
      <c r="C48" s="231">
        <v>2299</v>
      </c>
      <c r="D48" s="231"/>
      <c r="E48" s="231"/>
      <c r="F48" s="231">
        <v>63</v>
      </c>
      <c r="G48" s="232">
        <v>0</v>
      </c>
      <c r="H48" s="232">
        <v>462300</v>
      </c>
      <c r="I48" s="232">
        <v>462300</v>
      </c>
      <c r="J48" s="232">
        <v>532050.34</v>
      </c>
      <c r="K48" s="232">
        <v>69750.34</v>
      </c>
      <c r="L48" s="233">
        <v>1.150876</v>
      </c>
      <c r="M48" s="234" t="s">
        <v>513</v>
      </c>
    </row>
    <row r="49" spans="1:18" x14ac:dyDescent="0.2">
      <c r="A49" s="231">
        <v>2</v>
      </c>
      <c r="B49" s="231">
        <v>2212</v>
      </c>
      <c r="C49" s="231">
        <v>2299</v>
      </c>
      <c r="D49" s="231">
        <v>31526</v>
      </c>
      <c r="E49" s="231"/>
      <c r="F49" s="231">
        <v>63</v>
      </c>
      <c r="G49" s="232">
        <v>0</v>
      </c>
      <c r="H49" s="232">
        <v>5844500</v>
      </c>
      <c r="I49" s="232">
        <v>5844500</v>
      </c>
      <c r="J49" s="232">
        <v>6853996.9500000002</v>
      </c>
      <c r="K49" s="232">
        <v>1009496.95</v>
      </c>
      <c r="L49" s="233">
        <v>1.172725</v>
      </c>
      <c r="M49" s="234" t="s">
        <v>514</v>
      </c>
    </row>
    <row r="50" spans="1:18" x14ac:dyDescent="0.2">
      <c r="A50" s="231">
        <v>2</v>
      </c>
      <c r="B50" s="231">
        <v>2212</v>
      </c>
      <c r="C50" s="231">
        <v>3635</v>
      </c>
      <c r="D50" s="231"/>
      <c r="E50" s="231"/>
      <c r="F50" s="231">
        <v>21</v>
      </c>
      <c r="G50" s="232">
        <v>0</v>
      </c>
      <c r="H50" s="232">
        <v>17200</v>
      </c>
      <c r="I50" s="232">
        <v>17200</v>
      </c>
      <c r="J50" s="232">
        <v>17400</v>
      </c>
      <c r="K50" s="232">
        <v>200</v>
      </c>
      <c r="L50" s="233">
        <v>1.0116270000000001</v>
      </c>
      <c r="M50" s="234" t="s">
        <v>515</v>
      </c>
    </row>
    <row r="51" spans="1:18" x14ac:dyDescent="0.2">
      <c r="A51" s="231">
        <v>2</v>
      </c>
      <c r="B51" s="231">
        <v>2212</v>
      </c>
      <c r="C51" s="231">
        <v>3639</v>
      </c>
      <c r="D51" s="231"/>
      <c r="E51" s="231"/>
      <c r="F51" s="231">
        <v>61</v>
      </c>
      <c r="G51" s="232">
        <v>0</v>
      </c>
      <c r="H51" s="232">
        <v>62000</v>
      </c>
      <c r="I51" s="232">
        <v>62000</v>
      </c>
      <c r="J51" s="232">
        <v>69031.649999999994</v>
      </c>
      <c r="K51" s="232">
        <v>7031.65</v>
      </c>
      <c r="L51" s="233">
        <v>1.113413</v>
      </c>
      <c r="M51" s="234" t="s">
        <v>516</v>
      </c>
    </row>
    <row r="52" spans="1:18" x14ac:dyDescent="0.2">
      <c r="A52" s="231">
        <v>2</v>
      </c>
      <c r="B52" s="231">
        <v>2212</v>
      </c>
      <c r="C52" s="231">
        <v>3769</v>
      </c>
      <c r="D52" s="231"/>
      <c r="E52" s="231"/>
      <c r="F52" s="231">
        <v>22</v>
      </c>
      <c r="G52" s="232">
        <v>0</v>
      </c>
      <c r="H52" s="232">
        <v>25900</v>
      </c>
      <c r="I52" s="232">
        <v>25900</v>
      </c>
      <c r="J52" s="232">
        <v>38300</v>
      </c>
      <c r="K52" s="232">
        <v>12400</v>
      </c>
      <c r="L52" s="233">
        <v>1.478764</v>
      </c>
      <c r="M52" s="234" t="s">
        <v>517</v>
      </c>
    </row>
    <row r="53" spans="1:18" x14ac:dyDescent="0.2">
      <c r="A53" s="231">
        <v>2</v>
      </c>
      <c r="B53" s="231">
        <v>2212</v>
      </c>
      <c r="C53" s="231">
        <v>5311</v>
      </c>
      <c r="D53" s="231"/>
      <c r="E53" s="231"/>
      <c r="F53" s="231">
        <v>90</v>
      </c>
      <c r="G53" s="232">
        <v>0</v>
      </c>
      <c r="H53" s="232">
        <v>82400</v>
      </c>
      <c r="I53" s="232">
        <v>82400</v>
      </c>
      <c r="J53" s="232">
        <v>91600</v>
      </c>
      <c r="K53" s="232">
        <v>9200</v>
      </c>
      <c r="L53" s="233">
        <v>1.11165</v>
      </c>
      <c r="M53" s="234" t="s">
        <v>518</v>
      </c>
    </row>
    <row r="54" spans="1:18" x14ac:dyDescent="0.2">
      <c r="A54" s="231">
        <v>2</v>
      </c>
      <c r="B54" s="231">
        <v>2212</v>
      </c>
      <c r="C54" s="231">
        <v>6171</v>
      </c>
      <c r="D54" s="231"/>
      <c r="E54" s="231"/>
      <c r="F54" s="231">
        <v>61</v>
      </c>
      <c r="G54" s="232">
        <v>0</v>
      </c>
      <c r="H54" s="232">
        <v>15500</v>
      </c>
      <c r="I54" s="232">
        <v>15500</v>
      </c>
      <c r="J54" s="232">
        <v>22200</v>
      </c>
      <c r="K54" s="232">
        <v>6700</v>
      </c>
      <c r="L54" s="233">
        <v>1.432258</v>
      </c>
      <c r="M54" s="234" t="s">
        <v>538</v>
      </c>
    </row>
    <row r="55" spans="1:18" x14ac:dyDescent="0.2">
      <c r="A55" s="231">
        <v>2</v>
      </c>
      <c r="B55" s="231">
        <v>2212</v>
      </c>
      <c r="C55" s="231">
        <v>6171</v>
      </c>
      <c r="D55" s="231"/>
      <c r="E55" s="231"/>
      <c r="F55" s="231">
        <v>62</v>
      </c>
      <c r="G55" s="232">
        <v>0</v>
      </c>
      <c r="H55" s="232">
        <v>78900</v>
      </c>
      <c r="I55" s="232">
        <v>78900</v>
      </c>
      <c r="J55" s="232">
        <v>78893.91</v>
      </c>
      <c r="K55" s="232">
        <v>-6.09</v>
      </c>
      <c r="L55" s="233">
        <v>0.99992199999999998</v>
      </c>
      <c r="M55" s="234" t="s">
        <v>519</v>
      </c>
    </row>
    <row r="56" spans="1:18" x14ac:dyDescent="0.2">
      <c r="A56" s="231">
        <v>2</v>
      </c>
      <c r="B56" s="231">
        <v>2229</v>
      </c>
      <c r="C56" s="231">
        <v>3113</v>
      </c>
      <c r="D56" s="231">
        <v>14062</v>
      </c>
      <c r="E56" s="231"/>
      <c r="F56" s="231">
        <v>33</v>
      </c>
      <c r="G56" s="232">
        <v>0</v>
      </c>
      <c r="H56" s="232">
        <v>1300</v>
      </c>
      <c r="I56" s="232">
        <v>1300</v>
      </c>
      <c r="J56" s="232">
        <v>1206.24</v>
      </c>
      <c r="K56" s="232">
        <v>-93.76</v>
      </c>
      <c r="L56" s="233">
        <v>0.92787600000000003</v>
      </c>
      <c r="M56" s="234" t="s">
        <v>520</v>
      </c>
    </row>
    <row r="57" spans="1:18" x14ac:dyDescent="0.2">
      <c r="A57" s="231">
        <v>2</v>
      </c>
      <c r="B57" s="231">
        <v>2321</v>
      </c>
      <c r="C57" s="231">
        <v>3399</v>
      </c>
      <c r="D57" s="231">
        <v>2016</v>
      </c>
      <c r="E57" s="231"/>
      <c r="F57" s="231">
        <v>71</v>
      </c>
      <c r="G57" s="232">
        <v>25000</v>
      </c>
      <c r="H57" s="232">
        <v>13000</v>
      </c>
      <c r="I57" s="232">
        <v>38000</v>
      </c>
      <c r="J57" s="232">
        <v>38000</v>
      </c>
      <c r="K57" s="232">
        <v>0</v>
      </c>
      <c r="L57" s="233">
        <v>1</v>
      </c>
      <c r="M57" s="234" t="s">
        <v>521</v>
      </c>
    </row>
    <row r="58" spans="1:18" x14ac:dyDescent="0.2">
      <c r="A58" s="231">
        <v>2</v>
      </c>
      <c r="B58" s="231">
        <v>2322</v>
      </c>
      <c r="C58" s="231">
        <v>5311</v>
      </c>
      <c r="D58" s="231"/>
      <c r="E58" s="231"/>
      <c r="F58" s="231">
        <v>90</v>
      </c>
      <c r="G58" s="232">
        <v>0</v>
      </c>
      <c r="H58" s="232">
        <v>25000</v>
      </c>
      <c r="I58" s="232">
        <v>25000</v>
      </c>
      <c r="J58" s="232">
        <v>24972</v>
      </c>
      <c r="K58" s="232">
        <v>-28</v>
      </c>
      <c r="L58" s="233">
        <v>0.99887999999999999</v>
      </c>
      <c r="M58" s="234" t="s">
        <v>432</v>
      </c>
    </row>
    <row r="59" spans="1:18" x14ac:dyDescent="0.2">
      <c r="A59" s="231">
        <v>2</v>
      </c>
      <c r="B59" s="231">
        <v>2324</v>
      </c>
      <c r="C59" s="231">
        <v>3315</v>
      </c>
      <c r="D59" s="231">
        <v>16011</v>
      </c>
      <c r="E59" s="231"/>
      <c r="F59" s="231">
        <v>36</v>
      </c>
      <c r="G59" s="232">
        <v>0</v>
      </c>
      <c r="H59" s="232">
        <v>13600</v>
      </c>
      <c r="I59" s="232">
        <v>13600</v>
      </c>
      <c r="J59" s="232">
        <v>13552</v>
      </c>
      <c r="K59" s="232">
        <v>-48</v>
      </c>
      <c r="L59" s="233">
        <v>0.99646999999999997</v>
      </c>
      <c r="M59" s="234" t="s">
        <v>885</v>
      </c>
    </row>
    <row r="60" spans="1:18" x14ac:dyDescent="0.2">
      <c r="A60" s="231">
        <v>2</v>
      </c>
      <c r="B60" s="231">
        <v>2328</v>
      </c>
      <c r="C60" s="231">
        <v>6409</v>
      </c>
      <c r="D60" s="231"/>
      <c r="E60" s="231"/>
      <c r="F60" s="231"/>
      <c r="G60" s="232"/>
      <c r="H60" s="232"/>
      <c r="I60" s="232"/>
      <c r="J60" s="232">
        <v>35020.800000000003</v>
      </c>
      <c r="K60" s="232">
        <v>35020.800000000003</v>
      </c>
      <c r="L60" s="233">
        <v>0</v>
      </c>
      <c r="M60" s="234" t="s">
        <v>13</v>
      </c>
    </row>
    <row r="61" spans="1:18" x14ac:dyDescent="0.2">
      <c r="A61" s="231">
        <v>2</v>
      </c>
      <c r="B61" s="231">
        <v>2329</v>
      </c>
      <c r="C61" s="231">
        <v>6171</v>
      </c>
      <c r="D61" s="231"/>
      <c r="E61" s="231"/>
      <c r="F61" s="231">
        <v>81</v>
      </c>
      <c r="G61" s="232">
        <v>0</v>
      </c>
      <c r="H61" s="232">
        <v>10000</v>
      </c>
      <c r="I61" s="232">
        <v>10000</v>
      </c>
      <c r="J61" s="232">
        <v>10000</v>
      </c>
      <c r="K61" s="232">
        <v>0</v>
      </c>
      <c r="L61" s="233">
        <v>1</v>
      </c>
      <c r="M61" s="234" t="s">
        <v>522</v>
      </c>
    </row>
    <row r="62" spans="1:18" x14ac:dyDescent="0.2">
      <c r="A62" s="231">
        <v>2</v>
      </c>
      <c r="B62" s="231">
        <v>2460</v>
      </c>
      <c r="C62" s="231"/>
      <c r="D62" s="231"/>
      <c r="E62" s="231"/>
      <c r="F62" s="231">
        <v>81</v>
      </c>
      <c r="G62" s="232">
        <v>0</v>
      </c>
      <c r="H62" s="232">
        <v>1700</v>
      </c>
      <c r="I62" s="232">
        <v>1700</v>
      </c>
      <c r="J62" s="232">
        <v>1670</v>
      </c>
      <c r="K62" s="232">
        <v>-30</v>
      </c>
      <c r="L62" s="233">
        <v>0.982352</v>
      </c>
      <c r="M62" s="234" t="s">
        <v>523</v>
      </c>
    </row>
    <row r="63" spans="1:18" x14ac:dyDescent="0.2">
      <c r="A63" s="239" t="s">
        <v>14</v>
      </c>
      <c r="B63" s="239"/>
      <c r="C63" s="239"/>
      <c r="D63" s="239"/>
      <c r="E63" s="239"/>
      <c r="F63" s="239"/>
      <c r="G63" s="240">
        <v>6223000</v>
      </c>
      <c r="H63" s="240">
        <v>7148800</v>
      </c>
      <c r="I63" s="240">
        <v>13371800</v>
      </c>
      <c r="J63" s="240">
        <v>14166031.43</v>
      </c>
      <c r="K63" s="240">
        <v>794231.43</v>
      </c>
      <c r="L63" s="241">
        <v>1.0593959997906042</v>
      </c>
      <c r="M63" s="242"/>
      <c r="N63" s="247"/>
      <c r="O63" s="247"/>
      <c r="P63" s="247"/>
      <c r="Q63" s="247"/>
      <c r="R63" s="247"/>
    </row>
    <row r="64" spans="1:18" x14ac:dyDescent="0.2">
      <c r="A64" s="231">
        <v>3</v>
      </c>
      <c r="B64" s="231">
        <v>3111</v>
      </c>
      <c r="C64" s="231">
        <v>3639</v>
      </c>
      <c r="D64" s="231"/>
      <c r="E64" s="231"/>
      <c r="F64" s="231">
        <v>41</v>
      </c>
      <c r="G64" s="232">
        <v>28000</v>
      </c>
      <c r="H64" s="232">
        <v>2064700</v>
      </c>
      <c r="I64" s="232">
        <v>2092700</v>
      </c>
      <c r="J64" s="232">
        <v>2092625.6</v>
      </c>
      <c r="K64" s="232">
        <v>-74.400000000000006</v>
      </c>
      <c r="L64" s="233">
        <v>0.99996399999999996</v>
      </c>
      <c r="M64" s="234" t="s">
        <v>499</v>
      </c>
      <c r="N64" s="247"/>
      <c r="O64" s="247"/>
      <c r="P64" s="248"/>
    </row>
    <row r="65" spans="1:13" x14ac:dyDescent="0.2">
      <c r="A65" s="239" t="s">
        <v>16</v>
      </c>
      <c r="B65" s="239"/>
      <c r="C65" s="239"/>
      <c r="D65" s="239"/>
      <c r="E65" s="239"/>
      <c r="F65" s="239"/>
      <c r="G65" s="240">
        <v>28000</v>
      </c>
      <c r="H65" s="240">
        <v>2064700</v>
      </c>
      <c r="I65" s="240">
        <v>2092700</v>
      </c>
      <c r="J65" s="240">
        <v>2092625.6</v>
      </c>
      <c r="K65" s="240">
        <v>-74.400000000000006</v>
      </c>
      <c r="L65" s="241">
        <v>0.99996444784250016</v>
      </c>
      <c r="M65" s="242"/>
    </row>
    <row r="66" spans="1:13" x14ac:dyDescent="0.2">
      <c r="A66" s="231">
        <v>4</v>
      </c>
      <c r="B66" s="231">
        <v>4111</v>
      </c>
      <c r="C66" s="231"/>
      <c r="D66" s="231"/>
      <c r="E66" s="231">
        <v>98008</v>
      </c>
      <c r="F66" s="231">
        <v>61</v>
      </c>
      <c r="G66" s="232">
        <v>0</v>
      </c>
      <c r="H66" s="232">
        <v>30000</v>
      </c>
      <c r="I66" s="232">
        <v>30000</v>
      </c>
      <c r="J66" s="232">
        <v>30000</v>
      </c>
      <c r="K66" s="232">
        <v>0</v>
      </c>
      <c r="L66" s="233">
        <v>1</v>
      </c>
      <c r="M66" s="234" t="s">
        <v>524</v>
      </c>
    </row>
    <row r="67" spans="1:13" x14ac:dyDescent="0.2">
      <c r="A67" s="231">
        <v>4</v>
      </c>
      <c r="B67" s="231">
        <v>4111</v>
      </c>
      <c r="C67" s="231"/>
      <c r="D67" s="231"/>
      <c r="E67" s="231">
        <v>98071</v>
      </c>
      <c r="F67" s="231">
        <v>61</v>
      </c>
      <c r="G67" s="232">
        <v>0</v>
      </c>
      <c r="H67" s="232">
        <v>120500</v>
      </c>
      <c r="I67" s="232">
        <v>120500</v>
      </c>
      <c r="J67" s="232">
        <v>120455</v>
      </c>
      <c r="K67" s="232">
        <v>-45</v>
      </c>
      <c r="L67" s="233">
        <v>0.99962600000000001</v>
      </c>
      <c r="M67" s="234" t="s">
        <v>525</v>
      </c>
    </row>
    <row r="68" spans="1:13" x14ac:dyDescent="0.2">
      <c r="A68" s="231">
        <v>4</v>
      </c>
      <c r="B68" s="231">
        <v>4112</v>
      </c>
      <c r="C68" s="231"/>
      <c r="D68" s="231"/>
      <c r="E68" s="231"/>
      <c r="F68" s="231">
        <v>34</v>
      </c>
      <c r="G68" s="232">
        <v>18705500</v>
      </c>
      <c r="H68" s="232">
        <v>0</v>
      </c>
      <c r="I68" s="232">
        <v>18705500</v>
      </c>
      <c r="J68" s="232">
        <v>18705500</v>
      </c>
      <c r="K68" s="232">
        <v>0</v>
      </c>
      <c r="L68" s="233">
        <f>J68/I68</f>
        <v>1</v>
      </c>
      <c r="M68" s="234" t="s">
        <v>526</v>
      </c>
    </row>
    <row r="69" spans="1:13" x14ac:dyDescent="0.2">
      <c r="A69" s="231">
        <v>4</v>
      </c>
      <c r="B69" s="231">
        <v>4116</v>
      </c>
      <c r="C69" s="231"/>
      <c r="D69" s="231"/>
      <c r="E69" s="231">
        <v>13010</v>
      </c>
      <c r="F69" s="231">
        <v>50</v>
      </c>
      <c r="G69" s="232">
        <v>624000</v>
      </c>
      <c r="H69" s="232">
        <v>0</v>
      </c>
      <c r="I69" s="232">
        <v>624000</v>
      </c>
      <c r="J69" s="232">
        <v>576000</v>
      </c>
      <c r="K69" s="232">
        <v>-48000</v>
      </c>
      <c r="L69" s="233">
        <v>0.92307600000000001</v>
      </c>
      <c r="M69" s="234" t="s">
        <v>500</v>
      </c>
    </row>
    <row r="70" spans="1:13" x14ac:dyDescent="0.2">
      <c r="A70" s="231">
        <v>4</v>
      </c>
      <c r="B70" s="231">
        <v>4116</v>
      </c>
      <c r="C70" s="231"/>
      <c r="D70" s="231"/>
      <c r="E70" s="231">
        <v>13011</v>
      </c>
      <c r="F70" s="231">
        <v>81</v>
      </c>
      <c r="G70" s="232">
        <v>0</v>
      </c>
      <c r="H70" s="232">
        <v>2390000</v>
      </c>
      <c r="I70" s="232">
        <v>2390000</v>
      </c>
      <c r="J70" s="232">
        <v>2390000</v>
      </c>
      <c r="K70" s="232">
        <v>0</v>
      </c>
      <c r="L70" s="233">
        <v>1</v>
      </c>
      <c r="M70" s="234" t="s">
        <v>527</v>
      </c>
    </row>
    <row r="71" spans="1:13" x14ac:dyDescent="0.2">
      <c r="A71" s="231">
        <v>4</v>
      </c>
      <c r="B71" s="231">
        <v>4116</v>
      </c>
      <c r="C71" s="231"/>
      <c r="D71" s="231"/>
      <c r="E71" s="231">
        <v>13013</v>
      </c>
      <c r="F71" s="231">
        <v>81</v>
      </c>
      <c r="G71" s="232">
        <v>0</v>
      </c>
      <c r="H71" s="232">
        <v>13100</v>
      </c>
      <c r="I71" s="232">
        <v>13100</v>
      </c>
      <c r="J71" s="232">
        <v>13034</v>
      </c>
      <c r="K71" s="232">
        <v>-66</v>
      </c>
      <c r="L71" s="233">
        <v>0.99496099999999998</v>
      </c>
      <c r="M71" s="234" t="s">
        <v>993</v>
      </c>
    </row>
    <row r="72" spans="1:13" x14ac:dyDescent="0.2">
      <c r="A72" s="231">
        <v>4</v>
      </c>
      <c r="B72" s="231">
        <v>4116</v>
      </c>
      <c r="C72" s="231"/>
      <c r="D72" s="231"/>
      <c r="E72" s="231">
        <v>13013</v>
      </c>
      <c r="F72" s="231">
        <v>90</v>
      </c>
      <c r="G72" s="232">
        <v>0</v>
      </c>
      <c r="H72" s="232">
        <v>213600</v>
      </c>
      <c r="I72" s="232">
        <v>213600</v>
      </c>
      <c r="J72" s="232">
        <v>213600</v>
      </c>
      <c r="K72" s="232">
        <v>0</v>
      </c>
      <c r="L72" s="233">
        <v>1</v>
      </c>
      <c r="M72" s="234" t="s">
        <v>990</v>
      </c>
    </row>
    <row r="73" spans="1:13" x14ac:dyDescent="0.2">
      <c r="A73" s="231">
        <v>4</v>
      </c>
      <c r="B73" s="231">
        <v>4116</v>
      </c>
      <c r="C73" s="231"/>
      <c r="D73" s="231"/>
      <c r="E73" s="231">
        <v>13015</v>
      </c>
      <c r="F73" s="231">
        <v>81</v>
      </c>
      <c r="G73" s="232">
        <v>0</v>
      </c>
      <c r="H73" s="232">
        <v>483000</v>
      </c>
      <c r="I73" s="232">
        <v>483000</v>
      </c>
      <c r="J73" s="232">
        <v>482930</v>
      </c>
      <c r="K73" s="232">
        <v>-70</v>
      </c>
      <c r="L73" s="233">
        <v>0.99985500000000005</v>
      </c>
      <c r="M73" s="234" t="s">
        <v>528</v>
      </c>
    </row>
    <row r="74" spans="1:13" x14ac:dyDescent="0.2">
      <c r="A74" s="231">
        <v>4</v>
      </c>
      <c r="B74" s="231">
        <v>4116</v>
      </c>
      <c r="C74" s="231"/>
      <c r="D74" s="231"/>
      <c r="E74" s="231">
        <v>17015</v>
      </c>
      <c r="F74" s="231">
        <v>81</v>
      </c>
      <c r="G74" s="232">
        <v>0</v>
      </c>
      <c r="H74" s="232">
        <v>7000</v>
      </c>
      <c r="I74" s="232">
        <v>7000</v>
      </c>
      <c r="J74" s="232">
        <v>6957.5</v>
      </c>
      <c r="K74" s="232">
        <v>-42.5</v>
      </c>
      <c r="L74" s="233">
        <v>0.99392800000000003</v>
      </c>
      <c r="M74" s="234" t="s">
        <v>994</v>
      </c>
    </row>
    <row r="75" spans="1:13" x14ac:dyDescent="0.2">
      <c r="A75" s="231">
        <v>4</v>
      </c>
      <c r="B75" s="231">
        <v>4116</v>
      </c>
      <c r="C75" s="231"/>
      <c r="D75" s="231"/>
      <c r="E75" s="231">
        <v>17016</v>
      </c>
      <c r="F75" s="231">
        <v>81</v>
      </c>
      <c r="G75" s="232">
        <v>0</v>
      </c>
      <c r="H75" s="232">
        <v>118300</v>
      </c>
      <c r="I75" s="232">
        <v>118300</v>
      </c>
      <c r="J75" s="232">
        <v>118277.5</v>
      </c>
      <c r="K75" s="232">
        <v>-22.5</v>
      </c>
      <c r="L75" s="233">
        <v>0.99980899999999995</v>
      </c>
      <c r="M75" s="234" t="s">
        <v>995</v>
      </c>
    </row>
    <row r="76" spans="1:13" x14ac:dyDescent="0.2">
      <c r="A76" s="231">
        <v>4</v>
      </c>
      <c r="B76" s="231">
        <v>4116</v>
      </c>
      <c r="C76" s="231"/>
      <c r="D76" s="231"/>
      <c r="E76" s="231">
        <v>29004</v>
      </c>
      <c r="F76" s="231">
        <v>22</v>
      </c>
      <c r="G76" s="232">
        <v>0</v>
      </c>
      <c r="H76" s="232">
        <v>35800</v>
      </c>
      <c r="I76" s="232">
        <v>35800</v>
      </c>
      <c r="J76" s="232">
        <v>35750</v>
      </c>
      <c r="K76" s="232">
        <v>-50</v>
      </c>
      <c r="L76" s="233">
        <v>0.99860300000000002</v>
      </c>
      <c r="M76" s="234" t="s">
        <v>996</v>
      </c>
    </row>
    <row r="77" spans="1:13" x14ac:dyDescent="0.2">
      <c r="A77" s="231">
        <v>4</v>
      </c>
      <c r="B77" s="231">
        <v>4116</v>
      </c>
      <c r="C77" s="231"/>
      <c r="D77" s="231"/>
      <c r="E77" s="231">
        <v>29008</v>
      </c>
      <c r="F77" s="231">
        <v>22</v>
      </c>
      <c r="G77" s="232">
        <v>0</v>
      </c>
      <c r="H77" s="232">
        <v>88000</v>
      </c>
      <c r="I77" s="232">
        <v>88000</v>
      </c>
      <c r="J77" s="232">
        <v>87850</v>
      </c>
      <c r="K77" s="232">
        <v>-150</v>
      </c>
      <c r="L77" s="233">
        <v>0.99829500000000004</v>
      </c>
      <c r="M77" s="234" t="s">
        <v>997</v>
      </c>
    </row>
    <row r="78" spans="1:13" x14ac:dyDescent="0.2">
      <c r="A78" s="231">
        <v>4</v>
      </c>
      <c r="B78" s="231">
        <v>4116</v>
      </c>
      <c r="C78" s="231"/>
      <c r="D78" s="231">
        <v>548</v>
      </c>
      <c r="E78" s="231">
        <v>29025</v>
      </c>
      <c r="F78" s="231">
        <v>41</v>
      </c>
      <c r="G78" s="232">
        <v>0</v>
      </c>
      <c r="H78" s="232">
        <v>549100</v>
      </c>
      <c r="I78" s="232">
        <v>549100</v>
      </c>
      <c r="J78" s="232">
        <v>549008</v>
      </c>
      <c r="K78" s="232">
        <f>J78-I78</f>
        <v>-92</v>
      </c>
      <c r="L78" s="233">
        <f>J78/I78</f>
        <v>0.99983245310508106</v>
      </c>
      <c r="M78" s="234" t="s">
        <v>998</v>
      </c>
    </row>
    <row r="79" spans="1:13" x14ac:dyDescent="0.2">
      <c r="A79" s="231">
        <v>4</v>
      </c>
      <c r="B79" s="231">
        <v>4116</v>
      </c>
      <c r="C79" s="231"/>
      <c r="D79" s="231"/>
      <c r="E79" s="231">
        <v>33063</v>
      </c>
      <c r="F79" s="231">
        <v>33</v>
      </c>
      <c r="G79" s="232">
        <v>0</v>
      </c>
      <c r="H79" s="232">
        <v>1814900</v>
      </c>
      <c r="I79" s="232">
        <v>1814900</v>
      </c>
      <c r="J79" s="232">
        <v>1814725.2</v>
      </c>
      <c r="K79" s="232">
        <v>-174.8</v>
      </c>
      <c r="L79" s="233">
        <v>0.99990299999999999</v>
      </c>
      <c r="M79" s="234" t="s">
        <v>529</v>
      </c>
    </row>
    <row r="80" spans="1:13" x14ac:dyDescent="0.2">
      <c r="A80" s="231">
        <v>4</v>
      </c>
      <c r="B80" s="231">
        <v>4116</v>
      </c>
      <c r="C80" s="231"/>
      <c r="D80" s="231"/>
      <c r="E80" s="231">
        <v>33063</v>
      </c>
      <c r="F80" s="231">
        <v>72</v>
      </c>
      <c r="G80" s="232">
        <v>0</v>
      </c>
      <c r="H80" s="232">
        <v>1409500</v>
      </c>
      <c r="I80" s="232">
        <v>1409500</v>
      </c>
      <c r="J80" s="232">
        <v>1409343.05</v>
      </c>
      <c r="K80" s="232">
        <v>-156.94999999999999</v>
      </c>
      <c r="L80" s="233">
        <v>0.999888</v>
      </c>
      <c r="M80" s="234" t="s">
        <v>999</v>
      </c>
    </row>
    <row r="81" spans="1:14" x14ac:dyDescent="0.2">
      <c r="A81" s="231">
        <v>4</v>
      </c>
      <c r="B81" s="231">
        <v>4116</v>
      </c>
      <c r="C81" s="231"/>
      <c r="D81" s="231"/>
      <c r="E81" s="231">
        <v>34019</v>
      </c>
      <c r="F81" s="231">
        <v>32</v>
      </c>
      <c r="G81" s="232">
        <v>0</v>
      </c>
      <c r="H81" s="232">
        <v>40000</v>
      </c>
      <c r="I81" s="232">
        <v>40000</v>
      </c>
      <c r="J81" s="232">
        <v>40000</v>
      </c>
      <c r="K81" s="232">
        <v>0</v>
      </c>
      <c r="L81" s="233">
        <v>1</v>
      </c>
      <c r="M81" s="234" t="s">
        <v>1000</v>
      </c>
    </row>
    <row r="82" spans="1:14" x14ac:dyDescent="0.2">
      <c r="A82" s="231">
        <v>4</v>
      </c>
      <c r="B82" s="231">
        <v>4116</v>
      </c>
      <c r="C82" s="231"/>
      <c r="D82" s="231"/>
      <c r="E82" s="231">
        <v>34054</v>
      </c>
      <c r="F82" s="231">
        <v>21</v>
      </c>
      <c r="G82" s="232">
        <v>0</v>
      </c>
      <c r="H82" s="232">
        <v>1810000</v>
      </c>
      <c r="I82" s="232">
        <v>1810000</v>
      </c>
      <c r="J82" s="232">
        <v>1810000</v>
      </c>
      <c r="K82" s="232">
        <v>0</v>
      </c>
      <c r="L82" s="233">
        <v>1</v>
      </c>
      <c r="M82" s="234" t="s">
        <v>1001</v>
      </c>
    </row>
    <row r="83" spans="1:14" x14ac:dyDescent="0.2">
      <c r="A83" s="231">
        <v>4</v>
      </c>
      <c r="B83" s="231">
        <v>4116</v>
      </c>
      <c r="C83" s="231"/>
      <c r="D83" s="231">
        <v>541</v>
      </c>
      <c r="E83" s="231">
        <v>14004</v>
      </c>
      <c r="F83" s="231">
        <v>36</v>
      </c>
      <c r="G83" s="232">
        <v>0</v>
      </c>
      <c r="H83" s="232">
        <v>3600</v>
      </c>
      <c r="I83" s="232">
        <v>3600</v>
      </c>
      <c r="J83" s="232">
        <v>3524</v>
      </c>
      <c r="K83" s="232">
        <v>-76</v>
      </c>
      <c r="L83" s="233">
        <v>0.97888799999999998</v>
      </c>
      <c r="M83" s="234" t="s">
        <v>530</v>
      </c>
    </row>
    <row r="84" spans="1:14" x14ac:dyDescent="0.2">
      <c r="A84" s="231">
        <v>4</v>
      </c>
      <c r="B84" s="231">
        <v>4121</v>
      </c>
      <c r="C84" s="231"/>
      <c r="D84" s="231"/>
      <c r="E84" s="231"/>
      <c r="F84" s="231">
        <v>50</v>
      </c>
      <c r="G84" s="232">
        <v>330000</v>
      </c>
      <c r="H84" s="232">
        <v>0</v>
      </c>
      <c r="I84" s="232">
        <v>330000</v>
      </c>
      <c r="J84" s="232">
        <v>306000</v>
      </c>
      <c r="K84" s="232">
        <f>J84-I84</f>
        <v>-24000</v>
      </c>
      <c r="L84" s="233">
        <f>J84/I84</f>
        <v>0.92727272727272725</v>
      </c>
      <c r="M84" s="234" t="s">
        <v>533</v>
      </c>
    </row>
    <row r="85" spans="1:14" x14ac:dyDescent="0.2">
      <c r="A85" s="231">
        <v>4</v>
      </c>
      <c r="B85" s="231">
        <v>4121</v>
      </c>
      <c r="C85" s="231"/>
      <c r="D85" s="231"/>
      <c r="E85" s="231"/>
      <c r="F85" s="231">
        <v>61</v>
      </c>
      <c r="G85" s="232">
        <v>0</v>
      </c>
      <c r="H85" s="232">
        <v>49000</v>
      </c>
      <c r="I85" s="232">
        <v>49000</v>
      </c>
      <c r="J85" s="232">
        <v>49000</v>
      </c>
      <c r="K85" s="232">
        <f>J85-I85</f>
        <v>0</v>
      </c>
      <c r="L85" s="233">
        <f>J85/I85</f>
        <v>1</v>
      </c>
      <c r="M85" s="234" t="s">
        <v>532</v>
      </c>
    </row>
    <row r="86" spans="1:14" x14ac:dyDescent="0.2">
      <c r="A86" s="231">
        <v>4</v>
      </c>
      <c r="B86" s="231">
        <v>4121</v>
      </c>
      <c r="C86" s="231"/>
      <c r="D86" s="231"/>
      <c r="E86" s="231"/>
      <c r="F86" s="231">
        <v>81</v>
      </c>
      <c r="G86" s="232">
        <v>34000</v>
      </c>
      <c r="H86" s="232">
        <v>0</v>
      </c>
      <c r="I86" s="232">
        <v>34000</v>
      </c>
      <c r="J86" s="232">
        <v>34000</v>
      </c>
      <c r="K86" s="232">
        <f>J86-I86</f>
        <v>0</v>
      </c>
      <c r="L86" s="233">
        <f>J86/I86</f>
        <v>1</v>
      </c>
      <c r="M86" s="234" t="s">
        <v>531</v>
      </c>
    </row>
    <row r="87" spans="1:14" x14ac:dyDescent="0.2">
      <c r="A87" s="231">
        <v>4</v>
      </c>
      <c r="B87" s="231">
        <v>4121</v>
      </c>
      <c r="C87" s="231"/>
      <c r="D87" s="231"/>
      <c r="E87" s="231"/>
      <c r="F87" s="231">
        <v>90</v>
      </c>
      <c r="G87" s="232">
        <v>0</v>
      </c>
      <c r="H87" s="232">
        <v>5200</v>
      </c>
      <c r="I87" s="232">
        <v>5200</v>
      </c>
      <c r="J87" s="232">
        <v>5763</v>
      </c>
      <c r="K87" s="232">
        <f>J87-I87</f>
        <v>563</v>
      </c>
      <c r="L87" s="233">
        <f>J87/I87</f>
        <v>1.1082692307692308</v>
      </c>
      <c r="M87" s="234" t="s">
        <v>534</v>
      </c>
    </row>
    <row r="88" spans="1:14" x14ac:dyDescent="0.2">
      <c r="A88" s="231">
        <v>4</v>
      </c>
      <c r="B88" s="231">
        <v>4122</v>
      </c>
      <c r="C88" s="231"/>
      <c r="D88" s="231"/>
      <c r="E88" s="231">
        <v>214</v>
      </c>
      <c r="F88" s="231">
        <v>32</v>
      </c>
      <c r="G88" s="232">
        <v>0</v>
      </c>
      <c r="H88" s="232">
        <v>50000</v>
      </c>
      <c r="I88" s="232">
        <v>50000</v>
      </c>
      <c r="J88" s="232">
        <v>50000</v>
      </c>
      <c r="K88" s="232">
        <v>0</v>
      </c>
      <c r="L88" s="233">
        <v>1</v>
      </c>
      <c r="M88" s="234" t="s">
        <v>1002</v>
      </c>
    </row>
    <row r="89" spans="1:14" x14ac:dyDescent="0.2">
      <c r="A89" s="231">
        <v>4</v>
      </c>
      <c r="B89" s="231">
        <v>4122</v>
      </c>
      <c r="C89" s="231"/>
      <c r="D89" s="231">
        <v>33191</v>
      </c>
      <c r="E89" s="231">
        <v>214</v>
      </c>
      <c r="F89" s="231">
        <v>71</v>
      </c>
      <c r="G89" s="232"/>
      <c r="H89" s="232">
        <v>760000</v>
      </c>
      <c r="I89" s="232">
        <v>760000</v>
      </c>
      <c r="J89" s="232">
        <v>760000</v>
      </c>
      <c r="K89" s="232">
        <v>0</v>
      </c>
      <c r="L89" s="233">
        <v>1</v>
      </c>
      <c r="M89" s="234" t="s">
        <v>1003</v>
      </c>
    </row>
    <row r="90" spans="1:14" x14ac:dyDescent="0.2">
      <c r="A90" s="231">
        <v>4</v>
      </c>
      <c r="B90" s="231">
        <v>4122</v>
      </c>
      <c r="C90" s="231"/>
      <c r="D90" s="231"/>
      <c r="E90" s="231">
        <v>331</v>
      </c>
      <c r="F90" s="231">
        <v>32</v>
      </c>
      <c r="G90" s="232">
        <v>0</v>
      </c>
      <c r="H90" s="232">
        <v>245000</v>
      </c>
      <c r="I90" s="232">
        <v>245000</v>
      </c>
      <c r="J90" s="232">
        <v>245000</v>
      </c>
      <c r="K90" s="232">
        <v>0</v>
      </c>
      <c r="L90" s="233">
        <v>1</v>
      </c>
      <c r="M90" s="234" t="s">
        <v>1004</v>
      </c>
    </row>
    <row r="91" spans="1:14" x14ac:dyDescent="0.2">
      <c r="A91" s="231">
        <v>4</v>
      </c>
      <c r="B91" s="231">
        <v>4122</v>
      </c>
      <c r="C91" s="231"/>
      <c r="D91" s="231">
        <v>33991</v>
      </c>
      <c r="E91" s="231">
        <v>331</v>
      </c>
      <c r="F91" s="231">
        <v>71</v>
      </c>
      <c r="G91" s="232"/>
      <c r="H91" s="232">
        <v>150000</v>
      </c>
      <c r="I91" s="232">
        <v>150000</v>
      </c>
      <c r="J91" s="232">
        <v>150000</v>
      </c>
      <c r="K91" s="232">
        <f>J91-I91</f>
        <v>0</v>
      </c>
      <c r="L91" s="233">
        <f>J91/I91</f>
        <v>1</v>
      </c>
      <c r="M91" s="234" t="s">
        <v>1005</v>
      </c>
    </row>
    <row r="92" spans="1:14" x14ac:dyDescent="0.2">
      <c r="A92" s="231">
        <v>4</v>
      </c>
      <c r="B92" s="231">
        <v>4131</v>
      </c>
      <c r="C92" s="231">
        <v>6330</v>
      </c>
      <c r="D92" s="231"/>
      <c r="E92" s="231"/>
      <c r="F92" s="231">
        <v>36</v>
      </c>
      <c r="G92" s="232">
        <v>4702000</v>
      </c>
      <c r="H92" s="232">
        <v>0</v>
      </c>
      <c r="I92" s="232">
        <v>4702000</v>
      </c>
      <c r="J92" s="232">
        <v>4339769</v>
      </c>
      <c r="K92" s="232">
        <f>J92-I92</f>
        <v>-362231</v>
      </c>
      <c r="L92" s="233">
        <f>J92/I92</f>
        <v>0.92296235644406632</v>
      </c>
      <c r="M92" s="234" t="s">
        <v>537</v>
      </c>
      <c r="N92" s="247"/>
    </row>
    <row r="93" spans="1:14" x14ac:dyDescent="0.2">
      <c r="A93" s="231">
        <v>4</v>
      </c>
      <c r="B93" s="231">
        <v>4152</v>
      </c>
      <c r="C93" s="231"/>
      <c r="D93" s="231"/>
      <c r="E93" s="231"/>
      <c r="F93" s="231">
        <v>71</v>
      </c>
      <c r="G93" s="232">
        <v>0</v>
      </c>
      <c r="H93" s="232">
        <v>519400</v>
      </c>
      <c r="I93" s="232">
        <v>519400</v>
      </c>
      <c r="J93" s="232">
        <v>519380</v>
      </c>
      <c r="K93" s="232">
        <v>-20</v>
      </c>
      <c r="L93" s="233">
        <v>0.99996099999999999</v>
      </c>
      <c r="M93" s="234" t="s">
        <v>536</v>
      </c>
    </row>
    <row r="94" spans="1:14" x14ac:dyDescent="0.2">
      <c r="A94" s="231">
        <v>4</v>
      </c>
      <c r="B94" s="231">
        <v>4216</v>
      </c>
      <c r="C94" s="231"/>
      <c r="D94" s="231">
        <v>548</v>
      </c>
      <c r="E94" s="231">
        <v>29996</v>
      </c>
      <c r="F94" s="231">
        <v>41</v>
      </c>
      <c r="G94" s="232"/>
      <c r="H94" s="232">
        <v>704000</v>
      </c>
      <c r="I94" s="232">
        <v>704000</v>
      </c>
      <c r="J94" s="232">
        <v>703992</v>
      </c>
      <c r="K94" s="232">
        <f>J94-I94</f>
        <v>-8</v>
      </c>
      <c r="L94" s="233">
        <f>J94/I94</f>
        <v>0.99998863636363633</v>
      </c>
      <c r="M94" s="234" t="s">
        <v>1006</v>
      </c>
    </row>
    <row r="95" spans="1:14" x14ac:dyDescent="0.2">
      <c r="A95" s="231">
        <v>4</v>
      </c>
      <c r="B95" s="231">
        <v>4216</v>
      </c>
      <c r="C95" s="231"/>
      <c r="D95" s="231"/>
      <c r="E95" s="231">
        <v>34940</v>
      </c>
      <c r="F95" s="231">
        <v>32</v>
      </c>
      <c r="G95" s="232">
        <v>0</v>
      </c>
      <c r="H95" s="232">
        <v>150000</v>
      </c>
      <c r="I95" s="232">
        <v>150000</v>
      </c>
      <c r="J95" s="232">
        <v>150000</v>
      </c>
      <c r="K95" s="232">
        <v>0</v>
      </c>
      <c r="L95" s="233">
        <v>1</v>
      </c>
      <c r="M95" s="234" t="s">
        <v>1007</v>
      </c>
    </row>
    <row r="96" spans="1:14" x14ac:dyDescent="0.2">
      <c r="A96" s="231">
        <v>4</v>
      </c>
      <c r="B96" s="231">
        <v>4216</v>
      </c>
      <c r="C96" s="231"/>
      <c r="D96" s="231">
        <v>14053</v>
      </c>
      <c r="E96" s="231">
        <v>33966</v>
      </c>
      <c r="F96" s="231">
        <v>41</v>
      </c>
      <c r="G96" s="232">
        <v>0</v>
      </c>
      <c r="H96" s="232">
        <v>25000000</v>
      </c>
      <c r="I96" s="232">
        <v>25000000</v>
      </c>
      <c r="J96" s="232">
        <v>25000000</v>
      </c>
      <c r="K96" s="232">
        <v>0</v>
      </c>
      <c r="L96" s="233">
        <v>1</v>
      </c>
      <c r="M96" s="234" t="s">
        <v>1008</v>
      </c>
    </row>
    <row r="97" spans="1:18" x14ac:dyDescent="0.2">
      <c r="A97" s="231">
        <v>4</v>
      </c>
      <c r="B97" s="231">
        <v>4222</v>
      </c>
      <c r="C97" s="231"/>
      <c r="D97" s="231">
        <v>536</v>
      </c>
      <c r="E97" s="231">
        <v>341</v>
      </c>
      <c r="F97" s="231">
        <v>41</v>
      </c>
      <c r="G97" s="232">
        <v>0</v>
      </c>
      <c r="H97" s="232">
        <v>150000</v>
      </c>
      <c r="I97" s="232">
        <v>150000</v>
      </c>
      <c r="J97" s="232">
        <v>150000</v>
      </c>
      <c r="K97" s="232">
        <f>J97-I97</f>
        <v>0</v>
      </c>
      <c r="L97" s="233">
        <f>J97/I97</f>
        <v>1</v>
      </c>
      <c r="M97" s="234" t="s">
        <v>1009</v>
      </c>
    </row>
    <row r="98" spans="1:18" x14ac:dyDescent="0.2">
      <c r="A98" s="239" t="s">
        <v>21</v>
      </c>
      <c r="B98" s="239"/>
      <c r="C98" s="239"/>
      <c r="D98" s="239"/>
      <c r="E98" s="239"/>
      <c r="F98" s="239"/>
      <c r="G98" s="240">
        <v>24395500</v>
      </c>
      <c r="H98" s="240">
        <v>36909000</v>
      </c>
      <c r="I98" s="240">
        <v>61304500</v>
      </c>
      <c r="J98" s="240">
        <v>60869858.25</v>
      </c>
      <c r="K98" s="240">
        <v>-434641.75</v>
      </c>
      <c r="L98" s="241">
        <v>0.9929101167124762</v>
      </c>
      <c r="M98" s="242"/>
      <c r="N98" s="247"/>
      <c r="O98" s="247"/>
      <c r="P98" s="247"/>
      <c r="Q98" s="247"/>
      <c r="R98" s="247"/>
    </row>
    <row r="99" spans="1:18" x14ac:dyDescent="0.2">
      <c r="A99" s="243" t="s">
        <v>22</v>
      </c>
      <c r="B99" s="243"/>
      <c r="C99" s="243"/>
      <c r="D99" s="243"/>
      <c r="E99" s="243"/>
      <c r="F99" s="243"/>
      <c r="G99" s="244">
        <v>117979500</v>
      </c>
      <c r="H99" s="244">
        <v>57976700</v>
      </c>
      <c r="I99" s="244">
        <v>175956200</v>
      </c>
      <c r="J99" s="244">
        <v>184066504.96000001</v>
      </c>
      <c r="K99" s="244">
        <v>8110304.96</v>
      </c>
      <c r="L99" s="245">
        <v>1.046092748990942</v>
      </c>
      <c r="M99" s="246"/>
      <c r="O99" s="247"/>
      <c r="P99" s="247"/>
      <c r="R99" s="247"/>
    </row>
    <row r="100" spans="1:18" x14ac:dyDescent="0.2">
      <c r="N100" s="247"/>
      <c r="O100" s="247"/>
      <c r="P100" s="248"/>
    </row>
  </sheetData>
  <mergeCells count="1">
    <mergeCell ref="A1:M1"/>
  </mergeCells>
  <pageMargins left="0.19685039369791668" right="0.19685039369791668" top="0.19685039369791668" bottom="0.39370078739583336" header="0.19685039369791668" footer="0.19685039369791668"/>
  <pageSetup paperSize="9" scale="48" fitToHeight="0" orientation="portrait" r:id="rId1"/>
  <headerFooter>
    <oddFooter>&amp;R&amp;D (str. &amp;P z &amp;N)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7"/>
  <sheetViews>
    <sheetView zoomScaleNormal="100" workbookViewId="0">
      <pane ySplit="2" topLeftCell="A243" activePane="bottomLeft" state="frozen"/>
      <selection pane="bottomLeft" activeCell="N266" sqref="N266"/>
    </sheetView>
  </sheetViews>
  <sheetFormatPr defaultColWidth="8.75" defaultRowHeight="14.25" x14ac:dyDescent="0.2"/>
  <cols>
    <col min="1" max="1" width="4.875" style="235" customWidth="1"/>
    <col min="2" max="2" width="5.5" style="235" customWidth="1"/>
    <col min="3" max="3" width="5.625" style="235" customWidth="1"/>
    <col min="4" max="4" width="7.875" style="235" customWidth="1"/>
    <col min="5" max="5" width="7" style="235" customWidth="1"/>
    <col min="6" max="6" width="14.875" style="236" customWidth="1"/>
    <col min="7" max="7" width="14.125" style="237" customWidth="1"/>
    <col min="8" max="8" width="15.375" style="237" customWidth="1"/>
    <col min="9" max="9" width="15.25" style="237" customWidth="1"/>
    <col min="10" max="10" width="14.125" style="237" customWidth="1"/>
    <col min="11" max="11" width="12.125" style="237" customWidth="1"/>
    <col min="12" max="12" width="61.125" style="238" customWidth="1"/>
    <col min="13" max="13" width="12" style="225" bestFit="1" customWidth="1"/>
    <col min="14" max="14" width="12.625" style="225" bestFit="1" customWidth="1"/>
    <col min="15" max="16" width="12" style="225" bestFit="1" customWidth="1"/>
    <col min="17" max="16384" width="8.75" style="225"/>
  </cols>
  <sheetData>
    <row r="1" spans="1:14" ht="57.75" customHeight="1" x14ac:dyDescent="0.2">
      <c r="A1" s="714" t="s">
        <v>467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</row>
    <row r="2" spans="1:14" s="230" customFormat="1" ht="54" customHeight="1" x14ac:dyDescent="0.2">
      <c r="A2" s="278" t="s">
        <v>5</v>
      </c>
      <c r="B2" s="278" t="s">
        <v>2</v>
      </c>
      <c r="C2" s="278" t="s">
        <v>1</v>
      </c>
      <c r="D2" s="278" t="s">
        <v>3</v>
      </c>
      <c r="E2" s="278" t="s">
        <v>4</v>
      </c>
      <c r="F2" s="249" t="s">
        <v>468</v>
      </c>
      <c r="G2" s="249" t="s">
        <v>469</v>
      </c>
      <c r="H2" s="249" t="s">
        <v>470</v>
      </c>
      <c r="I2" s="249" t="s">
        <v>471</v>
      </c>
      <c r="J2" s="249" t="s">
        <v>472</v>
      </c>
      <c r="K2" s="250" t="s">
        <v>473</v>
      </c>
      <c r="L2" s="279" t="s">
        <v>422</v>
      </c>
    </row>
    <row r="3" spans="1:14" x14ac:dyDescent="0.2">
      <c r="A3" s="231">
        <v>10</v>
      </c>
      <c r="B3" s="231">
        <v>5212</v>
      </c>
      <c r="C3" s="231">
        <v>5169</v>
      </c>
      <c r="D3" s="231"/>
      <c r="E3" s="231"/>
      <c r="F3" s="232">
        <v>25000</v>
      </c>
      <c r="G3" s="232">
        <v>0</v>
      </c>
      <c r="H3" s="232">
        <v>25000</v>
      </c>
      <c r="I3" s="232">
        <v>6992.22</v>
      </c>
      <c r="J3" s="232">
        <v>-18007.78</v>
      </c>
      <c r="K3" s="233">
        <v>0.27968799999999999</v>
      </c>
      <c r="L3" s="234" t="s">
        <v>54</v>
      </c>
    </row>
    <row r="4" spans="1:14" x14ac:dyDescent="0.2">
      <c r="A4" s="231">
        <v>10</v>
      </c>
      <c r="B4" s="231">
        <v>5212</v>
      </c>
      <c r="C4" s="231">
        <v>5169</v>
      </c>
      <c r="D4" s="231">
        <v>5212</v>
      </c>
      <c r="E4" s="231"/>
      <c r="F4" s="232">
        <v>75000</v>
      </c>
      <c r="G4" s="232">
        <v>-66500</v>
      </c>
      <c r="H4" s="232">
        <v>8500</v>
      </c>
      <c r="I4" s="232"/>
      <c r="J4" s="232">
        <v>-8500</v>
      </c>
      <c r="K4" s="233"/>
      <c r="L4" s="234" t="s">
        <v>53</v>
      </c>
    </row>
    <row r="5" spans="1:14" x14ac:dyDescent="0.2">
      <c r="A5" s="652" t="s">
        <v>151</v>
      </c>
      <c r="B5" s="652"/>
      <c r="C5" s="652"/>
      <c r="D5" s="652"/>
      <c r="E5" s="652"/>
      <c r="F5" s="653">
        <v>100000</v>
      </c>
      <c r="G5" s="653">
        <v>-66500</v>
      </c>
      <c r="H5" s="653">
        <v>33500</v>
      </c>
      <c r="I5" s="653">
        <v>6992.22</v>
      </c>
      <c r="J5" s="653">
        <v>-26507.78</v>
      </c>
      <c r="K5" s="654">
        <v>0.20872298507462686</v>
      </c>
      <c r="L5" s="655"/>
      <c r="M5" s="247"/>
    </row>
    <row r="6" spans="1:14" x14ac:dyDescent="0.2">
      <c r="A6" s="231">
        <v>10</v>
      </c>
      <c r="B6" s="231">
        <v>5212</v>
      </c>
      <c r="C6" s="231">
        <v>6122</v>
      </c>
      <c r="D6" s="231"/>
      <c r="E6" s="231"/>
      <c r="F6" s="232">
        <v>0</v>
      </c>
      <c r="G6" s="232">
        <v>66500</v>
      </c>
      <c r="H6" s="232">
        <v>66500</v>
      </c>
      <c r="I6" s="232">
        <v>66429</v>
      </c>
      <c r="J6" s="232">
        <v>-71</v>
      </c>
      <c r="K6" s="233">
        <v>0.99893200000000004</v>
      </c>
      <c r="L6" s="234" t="s">
        <v>655</v>
      </c>
      <c r="M6" s="247"/>
      <c r="N6" s="247"/>
    </row>
    <row r="7" spans="1:14" x14ac:dyDescent="0.2">
      <c r="A7" s="652" t="s">
        <v>151</v>
      </c>
      <c r="B7" s="652"/>
      <c r="C7" s="652"/>
      <c r="D7" s="652"/>
      <c r="E7" s="652"/>
      <c r="F7" s="653">
        <v>0</v>
      </c>
      <c r="G7" s="653">
        <v>66500</v>
      </c>
      <c r="H7" s="653">
        <v>66500</v>
      </c>
      <c r="I7" s="653">
        <v>66429</v>
      </c>
      <c r="J7" s="653">
        <v>-71</v>
      </c>
      <c r="K7" s="654">
        <v>0.99893233082706767</v>
      </c>
      <c r="L7" s="655"/>
    </row>
    <row r="8" spans="1:14" x14ac:dyDescent="0.2">
      <c r="A8" s="251" t="s">
        <v>539</v>
      </c>
      <c r="B8" s="251"/>
      <c r="C8" s="251"/>
      <c r="D8" s="251"/>
      <c r="E8" s="251"/>
      <c r="F8" s="252">
        <v>100000</v>
      </c>
      <c r="G8" s="252">
        <v>0</v>
      </c>
      <c r="H8" s="252">
        <v>100000</v>
      </c>
      <c r="I8" s="252">
        <v>73421.22</v>
      </c>
      <c r="J8" s="252">
        <v>-26578.78</v>
      </c>
      <c r="K8" s="253">
        <v>0.73421219999999998</v>
      </c>
      <c r="L8" s="254"/>
    </row>
    <row r="9" spans="1:14" x14ac:dyDescent="0.2">
      <c r="A9" s="231">
        <v>21</v>
      </c>
      <c r="B9" s="231">
        <v>6171</v>
      </c>
      <c r="C9" s="231">
        <v>5169</v>
      </c>
      <c r="D9" s="231"/>
      <c r="E9" s="231"/>
      <c r="F9" s="232">
        <v>200000</v>
      </c>
      <c r="G9" s="232">
        <v>0</v>
      </c>
      <c r="H9" s="232">
        <v>200000</v>
      </c>
      <c r="I9" s="232">
        <v>56870</v>
      </c>
      <c r="J9" s="232">
        <v>-143130</v>
      </c>
      <c r="K9" s="233">
        <v>0.28434999999999999</v>
      </c>
      <c r="L9" s="234" t="s">
        <v>52</v>
      </c>
    </row>
    <row r="10" spans="1:14" x14ac:dyDescent="0.2">
      <c r="A10" s="231">
        <v>21</v>
      </c>
      <c r="B10" s="231">
        <v>6171</v>
      </c>
      <c r="C10" s="231">
        <v>5169</v>
      </c>
      <c r="D10" s="231">
        <v>1901</v>
      </c>
      <c r="E10" s="231"/>
      <c r="F10" s="232">
        <v>1300000</v>
      </c>
      <c r="G10" s="232">
        <v>1450000</v>
      </c>
      <c r="H10" s="232">
        <v>2750000</v>
      </c>
      <c r="I10" s="232">
        <v>2567346.79</v>
      </c>
      <c r="J10" s="232">
        <v>-182653.21</v>
      </c>
      <c r="K10" s="233">
        <v>0.93357999999999997</v>
      </c>
      <c r="L10" s="234" t="s">
        <v>51</v>
      </c>
    </row>
    <row r="11" spans="1:14" x14ac:dyDescent="0.2">
      <c r="A11" s="231">
        <v>21</v>
      </c>
      <c r="B11" s="231">
        <v>6171</v>
      </c>
      <c r="C11" s="231">
        <v>5169</v>
      </c>
      <c r="D11" s="231">
        <v>1901</v>
      </c>
      <c r="E11" s="231">
        <v>34054</v>
      </c>
      <c r="F11" s="232">
        <v>0</v>
      </c>
      <c r="G11" s="232">
        <v>1810000</v>
      </c>
      <c r="H11" s="232">
        <v>1810000</v>
      </c>
      <c r="I11" s="232">
        <v>1810000</v>
      </c>
      <c r="J11" s="232">
        <v>0</v>
      </c>
      <c r="K11" s="233">
        <v>1</v>
      </c>
      <c r="L11" s="234" t="s">
        <v>656</v>
      </c>
    </row>
    <row r="12" spans="1:14" x14ac:dyDescent="0.2">
      <c r="A12" s="652" t="s">
        <v>540</v>
      </c>
      <c r="B12" s="652"/>
      <c r="C12" s="652"/>
      <c r="D12" s="652"/>
      <c r="E12" s="652"/>
      <c r="F12" s="653">
        <v>1500000</v>
      </c>
      <c r="G12" s="653">
        <v>3260000</v>
      </c>
      <c r="H12" s="653">
        <v>4760000</v>
      </c>
      <c r="I12" s="653">
        <v>4434216.79</v>
      </c>
      <c r="J12" s="653">
        <v>-325783.21000000002</v>
      </c>
      <c r="K12" s="654">
        <v>0.93155814915966384</v>
      </c>
      <c r="L12" s="655"/>
    </row>
    <row r="13" spans="1:14" x14ac:dyDescent="0.2">
      <c r="A13" s="251" t="s">
        <v>541</v>
      </c>
      <c r="B13" s="251"/>
      <c r="C13" s="251"/>
      <c r="D13" s="251"/>
      <c r="E13" s="251"/>
      <c r="F13" s="252">
        <v>1500000</v>
      </c>
      <c r="G13" s="252">
        <v>3260000</v>
      </c>
      <c r="H13" s="252">
        <v>4760000</v>
      </c>
      <c r="I13" s="252">
        <v>4434216.79</v>
      </c>
      <c r="J13" s="252">
        <v>-325783.21000000002</v>
      </c>
      <c r="K13" s="253">
        <v>0.93155814915966384</v>
      </c>
      <c r="L13" s="254"/>
    </row>
    <row r="14" spans="1:14" x14ac:dyDescent="0.2">
      <c r="A14" s="231">
        <v>22</v>
      </c>
      <c r="B14" s="231">
        <v>1014</v>
      </c>
      <c r="C14" s="231">
        <v>5169</v>
      </c>
      <c r="D14" s="231"/>
      <c r="E14" s="231"/>
      <c r="F14" s="232">
        <v>35000</v>
      </c>
      <c r="G14" s="232">
        <v>0</v>
      </c>
      <c r="H14" s="232">
        <v>35000</v>
      </c>
      <c r="I14" s="232">
        <v>29040</v>
      </c>
      <c r="J14" s="232">
        <v>-5960</v>
      </c>
      <c r="K14" s="233">
        <v>0.82971399999999995</v>
      </c>
      <c r="L14" s="234" t="s">
        <v>50</v>
      </c>
    </row>
    <row r="15" spans="1:14" x14ac:dyDescent="0.2">
      <c r="A15" s="231">
        <v>22</v>
      </c>
      <c r="B15" s="231">
        <v>1036</v>
      </c>
      <c r="C15" s="231">
        <v>5169</v>
      </c>
      <c r="D15" s="231"/>
      <c r="E15" s="231">
        <v>29008</v>
      </c>
      <c r="F15" s="232">
        <v>0</v>
      </c>
      <c r="G15" s="232">
        <v>88000</v>
      </c>
      <c r="H15" s="232">
        <v>88000</v>
      </c>
      <c r="I15" s="232">
        <v>87850</v>
      </c>
      <c r="J15" s="232">
        <v>-150</v>
      </c>
      <c r="K15" s="233">
        <v>0.99829500000000004</v>
      </c>
      <c r="L15" s="234" t="s">
        <v>657</v>
      </c>
    </row>
    <row r="16" spans="1:14" x14ac:dyDescent="0.2">
      <c r="A16" s="231">
        <v>22</v>
      </c>
      <c r="B16" s="231">
        <v>1037</v>
      </c>
      <c r="C16" s="231">
        <v>5169</v>
      </c>
      <c r="D16" s="231"/>
      <c r="E16" s="231">
        <v>29004</v>
      </c>
      <c r="F16" s="232">
        <v>0</v>
      </c>
      <c r="G16" s="232">
        <v>35800</v>
      </c>
      <c r="H16" s="232">
        <v>35800</v>
      </c>
      <c r="I16" s="232">
        <v>35750</v>
      </c>
      <c r="J16" s="232">
        <v>-50</v>
      </c>
      <c r="K16" s="233">
        <v>0.99860300000000002</v>
      </c>
      <c r="L16" s="234" t="s">
        <v>658</v>
      </c>
    </row>
    <row r="17" spans="1:14" x14ac:dyDescent="0.2">
      <c r="A17" s="231">
        <v>22</v>
      </c>
      <c r="B17" s="231">
        <v>3321</v>
      </c>
      <c r="C17" s="231">
        <v>5169</v>
      </c>
      <c r="D17" s="231">
        <v>301</v>
      </c>
      <c r="E17" s="231"/>
      <c r="F17" s="232">
        <v>5000</v>
      </c>
      <c r="G17" s="232">
        <v>0</v>
      </c>
      <c r="H17" s="232">
        <v>5000</v>
      </c>
      <c r="I17" s="232">
        <v>2420</v>
      </c>
      <c r="J17" s="232">
        <v>-2580</v>
      </c>
      <c r="K17" s="233">
        <v>0.48399999999999999</v>
      </c>
      <c r="L17" s="234" t="s">
        <v>49</v>
      </c>
    </row>
    <row r="18" spans="1:14" x14ac:dyDescent="0.2">
      <c r="A18" s="231">
        <v>22</v>
      </c>
      <c r="B18" s="231">
        <v>3721</v>
      </c>
      <c r="C18" s="231">
        <v>5169</v>
      </c>
      <c r="D18" s="231"/>
      <c r="E18" s="231"/>
      <c r="F18" s="232">
        <v>50000</v>
      </c>
      <c r="G18" s="232">
        <v>0</v>
      </c>
      <c r="H18" s="232">
        <v>50000</v>
      </c>
      <c r="I18" s="232">
        <v>42494</v>
      </c>
      <c r="J18" s="232">
        <v>-7506</v>
      </c>
      <c r="K18" s="233">
        <v>0.84987999999999997</v>
      </c>
      <c r="L18" s="234" t="s">
        <v>991</v>
      </c>
    </row>
    <row r="19" spans="1:14" x14ac:dyDescent="0.2">
      <c r="A19" s="231">
        <v>22</v>
      </c>
      <c r="B19" s="231">
        <v>3722</v>
      </c>
      <c r="C19" s="231">
        <v>5169</v>
      </c>
      <c r="D19" s="231"/>
      <c r="E19" s="231"/>
      <c r="F19" s="232">
        <v>4810000</v>
      </c>
      <c r="G19" s="232">
        <v>160000</v>
      </c>
      <c r="H19" s="232">
        <v>4970000</v>
      </c>
      <c r="I19" s="232">
        <v>4595359</v>
      </c>
      <c r="J19" s="232">
        <v>-374641</v>
      </c>
      <c r="K19" s="233">
        <v>0.92461899999999997</v>
      </c>
      <c r="L19" s="234" t="s">
        <v>542</v>
      </c>
    </row>
    <row r="20" spans="1:14" x14ac:dyDescent="0.2">
      <c r="A20" s="231">
        <v>22</v>
      </c>
      <c r="B20" s="231">
        <v>3744</v>
      </c>
      <c r="C20" s="231">
        <v>5169</v>
      </c>
      <c r="D20" s="231">
        <v>305</v>
      </c>
      <c r="E20" s="231"/>
      <c r="F20" s="232">
        <v>90000</v>
      </c>
      <c r="G20" s="232">
        <v>0</v>
      </c>
      <c r="H20" s="232">
        <v>90000</v>
      </c>
      <c r="I20" s="232">
        <v>48303</v>
      </c>
      <c r="J20" s="232">
        <v>-41697</v>
      </c>
      <c r="K20" s="233">
        <v>0.53669999999999995</v>
      </c>
      <c r="L20" s="234" t="s">
        <v>992</v>
      </c>
    </row>
    <row r="21" spans="1:14" x14ac:dyDescent="0.2">
      <c r="A21" s="231">
        <v>22</v>
      </c>
      <c r="B21" s="231">
        <v>3745</v>
      </c>
      <c r="C21" s="231">
        <v>5169</v>
      </c>
      <c r="D21" s="231">
        <v>302</v>
      </c>
      <c r="E21" s="231"/>
      <c r="F21" s="232">
        <v>5000</v>
      </c>
      <c r="G21" s="232">
        <v>0</v>
      </c>
      <c r="H21" s="232">
        <v>5000</v>
      </c>
      <c r="I21" s="232">
        <v>1210</v>
      </c>
      <c r="J21" s="232">
        <v>-3790</v>
      </c>
      <c r="K21" s="233">
        <v>0.24199999999999999</v>
      </c>
      <c r="L21" s="234" t="s">
        <v>48</v>
      </c>
    </row>
    <row r="22" spans="1:14" x14ac:dyDescent="0.2">
      <c r="A22" s="231">
        <v>22</v>
      </c>
      <c r="B22" s="231">
        <v>3745</v>
      </c>
      <c r="C22" s="231">
        <v>5169</v>
      </c>
      <c r="D22" s="231">
        <v>303</v>
      </c>
      <c r="E22" s="231"/>
      <c r="F22" s="232">
        <v>100000</v>
      </c>
      <c r="G22" s="232">
        <v>0</v>
      </c>
      <c r="H22" s="232">
        <v>100000</v>
      </c>
      <c r="I22" s="232">
        <v>94988</v>
      </c>
      <c r="J22" s="232">
        <v>-5012</v>
      </c>
      <c r="K22" s="233">
        <v>0.94987999999999995</v>
      </c>
      <c r="L22" s="234" t="s">
        <v>47</v>
      </c>
    </row>
    <row r="23" spans="1:14" x14ac:dyDescent="0.2">
      <c r="A23" s="231">
        <v>22</v>
      </c>
      <c r="B23" s="231">
        <v>3745</v>
      </c>
      <c r="C23" s="231">
        <v>5169</v>
      </c>
      <c r="D23" s="231">
        <v>308</v>
      </c>
      <c r="E23" s="231"/>
      <c r="F23" s="232">
        <v>100000</v>
      </c>
      <c r="G23" s="232">
        <v>0</v>
      </c>
      <c r="H23" s="232">
        <v>100000</v>
      </c>
      <c r="I23" s="232">
        <v>80000</v>
      </c>
      <c r="J23" s="232">
        <v>-20000</v>
      </c>
      <c r="K23" s="233">
        <v>0.8</v>
      </c>
      <c r="L23" s="234" t="s">
        <v>46</v>
      </c>
    </row>
    <row r="24" spans="1:14" x14ac:dyDescent="0.2">
      <c r="A24" s="231">
        <v>22</v>
      </c>
      <c r="B24" s="231">
        <v>3745</v>
      </c>
      <c r="C24" s="231">
        <v>5171</v>
      </c>
      <c r="D24" s="231">
        <v>534</v>
      </c>
      <c r="E24" s="231"/>
      <c r="F24" s="232">
        <v>40000</v>
      </c>
      <c r="G24" s="232">
        <v>0</v>
      </c>
      <c r="H24" s="232">
        <v>40000</v>
      </c>
      <c r="I24" s="232">
        <v>36675</v>
      </c>
      <c r="J24" s="232">
        <v>-3325</v>
      </c>
      <c r="K24" s="233">
        <v>0.916875</v>
      </c>
      <c r="L24" s="234" t="s">
        <v>45</v>
      </c>
    </row>
    <row r="25" spans="1:14" x14ac:dyDescent="0.2">
      <c r="A25" s="231">
        <v>22</v>
      </c>
      <c r="B25" s="231">
        <v>6171</v>
      </c>
      <c r="C25" s="231">
        <v>5169</v>
      </c>
      <c r="D25" s="231">
        <v>543</v>
      </c>
      <c r="E25" s="231"/>
      <c r="F25" s="232">
        <v>80000</v>
      </c>
      <c r="G25" s="232">
        <v>0</v>
      </c>
      <c r="H25" s="232">
        <v>80000</v>
      </c>
      <c r="I25" s="232">
        <v>5000</v>
      </c>
      <c r="J25" s="232">
        <v>-75000</v>
      </c>
      <c r="K25" s="233">
        <v>6.25E-2</v>
      </c>
      <c r="L25" s="234" t="s">
        <v>543</v>
      </c>
    </row>
    <row r="26" spans="1:14" x14ac:dyDescent="0.2">
      <c r="A26" s="652" t="s">
        <v>544</v>
      </c>
      <c r="B26" s="652"/>
      <c r="C26" s="652"/>
      <c r="D26" s="652"/>
      <c r="E26" s="652"/>
      <c r="F26" s="653">
        <v>5315000</v>
      </c>
      <c r="G26" s="653">
        <v>283800</v>
      </c>
      <c r="H26" s="653">
        <v>5598800</v>
      </c>
      <c r="I26" s="653">
        <v>5059089</v>
      </c>
      <c r="J26" s="653">
        <v>-539711</v>
      </c>
      <c r="K26" s="654">
        <v>0.90360237908123164</v>
      </c>
      <c r="L26" s="655"/>
      <c r="M26" s="247"/>
      <c r="N26" s="247"/>
    </row>
    <row r="27" spans="1:14" x14ac:dyDescent="0.2">
      <c r="A27" s="251" t="s">
        <v>545</v>
      </c>
      <c r="B27" s="251"/>
      <c r="C27" s="251"/>
      <c r="D27" s="251"/>
      <c r="E27" s="251"/>
      <c r="F27" s="252">
        <v>5315000</v>
      </c>
      <c r="G27" s="252">
        <v>283800</v>
      </c>
      <c r="H27" s="252">
        <v>5598800</v>
      </c>
      <c r="I27" s="252">
        <v>5059089</v>
      </c>
      <c r="J27" s="252">
        <v>-539711</v>
      </c>
      <c r="K27" s="253">
        <v>0.90360237908123164</v>
      </c>
      <c r="L27" s="254"/>
    </row>
    <row r="28" spans="1:14" x14ac:dyDescent="0.2">
      <c r="A28" s="231">
        <v>31</v>
      </c>
      <c r="B28" s="231">
        <v>3639</v>
      </c>
      <c r="C28" s="231">
        <v>5331</v>
      </c>
      <c r="D28" s="231">
        <v>3639</v>
      </c>
      <c r="E28" s="231"/>
      <c r="F28" s="232">
        <v>15500000</v>
      </c>
      <c r="G28" s="232">
        <v>460000</v>
      </c>
      <c r="H28" s="232">
        <v>15960000</v>
      </c>
      <c r="I28" s="232">
        <v>15960000</v>
      </c>
      <c r="J28" s="232">
        <v>0</v>
      </c>
      <c r="K28" s="233">
        <v>1</v>
      </c>
      <c r="L28" s="234" t="s">
        <v>412</v>
      </c>
    </row>
    <row r="29" spans="1:14" x14ac:dyDescent="0.2">
      <c r="A29" s="231">
        <v>31</v>
      </c>
      <c r="B29" s="231">
        <v>3639</v>
      </c>
      <c r="C29" s="231">
        <v>5331</v>
      </c>
      <c r="D29" s="231">
        <v>36392</v>
      </c>
      <c r="E29" s="231"/>
      <c r="F29" s="232">
        <v>0</v>
      </c>
      <c r="G29" s="232">
        <v>600000</v>
      </c>
      <c r="H29" s="232">
        <v>600000</v>
      </c>
      <c r="I29" s="232">
        <v>600000</v>
      </c>
      <c r="J29" s="232">
        <v>0</v>
      </c>
      <c r="K29" s="233">
        <v>1</v>
      </c>
      <c r="L29" s="234" t="s">
        <v>659</v>
      </c>
    </row>
    <row r="30" spans="1:14" x14ac:dyDescent="0.2">
      <c r="A30" s="231">
        <v>31</v>
      </c>
      <c r="B30" s="231">
        <v>3639</v>
      </c>
      <c r="C30" s="231">
        <v>5331</v>
      </c>
      <c r="D30" s="231">
        <v>36397</v>
      </c>
      <c r="E30" s="231"/>
      <c r="F30" s="232">
        <v>0</v>
      </c>
      <c r="G30" s="232">
        <v>50000</v>
      </c>
      <c r="H30" s="232">
        <v>50000</v>
      </c>
      <c r="I30" s="232">
        <v>50000</v>
      </c>
      <c r="J30" s="232">
        <v>0</v>
      </c>
      <c r="K30" s="233">
        <v>1</v>
      </c>
      <c r="L30" s="234" t="s">
        <v>660</v>
      </c>
    </row>
    <row r="31" spans="1:14" x14ac:dyDescent="0.2">
      <c r="A31" s="231">
        <v>31</v>
      </c>
      <c r="B31" s="231">
        <v>3639</v>
      </c>
      <c r="C31" s="231">
        <v>5331</v>
      </c>
      <c r="D31" s="231">
        <v>36398</v>
      </c>
      <c r="E31" s="231"/>
      <c r="F31" s="232">
        <v>0</v>
      </c>
      <c r="G31" s="232">
        <v>1040000</v>
      </c>
      <c r="H31" s="232">
        <v>1040000</v>
      </c>
      <c r="I31" s="232">
        <v>1040000</v>
      </c>
      <c r="J31" s="232">
        <v>0</v>
      </c>
      <c r="K31" s="233">
        <v>1</v>
      </c>
      <c r="L31" s="234" t="s">
        <v>668</v>
      </c>
    </row>
    <row r="32" spans="1:14" x14ac:dyDescent="0.2">
      <c r="A32" s="231">
        <v>31</v>
      </c>
      <c r="B32" s="231">
        <v>3639</v>
      </c>
      <c r="C32" s="231">
        <v>5331</v>
      </c>
      <c r="D32" s="231">
        <v>363910</v>
      </c>
      <c r="E32" s="231"/>
      <c r="F32" s="232">
        <v>0</v>
      </c>
      <c r="G32" s="232">
        <v>115000</v>
      </c>
      <c r="H32" s="232">
        <v>115000</v>
      </c>
      <c r="I32" s="232">
        <v>115000</v>
      </c>
      <c r="J32" s="232">
        <v>0</v>
      </c>
      <c r="K32" s="233">
        <v>1</v>
      </c>
      <c r="L32" s="234" t="s">
        <v>661</v>
      </c>
    </row>
    <row r="33" spans="1:12" x14ac:dyDescent="0.2">
      <c r="A33" s="231">
        <v>31</v>
      </c>
      <c r="B33" s="231">
        <v>3639</v>
      </c>
      <c r="C33" s="231">
        <v>5331</v>
      </c>
      <c r="D33" s="231">
        <v>363912</v>
      </c>
      <c r="E33" s="231"/>
      <c r="F33" s="232">
        <v>0</v>
      </c>
      <c r="G33" s="232">
        <v>90000</v>
      </c>
      <c r="H33" s="232">
        <v>90000</v>
      </c>
      <c r="I33" s="232">
        <v>90000</v>
      </c>
      <c r="J33" s="232">
        <v>0</v>
      </c>
      <c r="K33" s="233">
        <v>1</v>
      </c>
      <c r="L33" s="255" t="s">
        <v>662</v>
      </c>
    </row>
    <row r="34" spans="1:12" x14ac:dyDescent="0.2">
      <c r="A34" s="231">
        <v>31</v>
      </c>
      <c r="B34" s="231">
        <v>3639</v>
      </c>
      <c r="C34" s="231">
        <v>5331</v>
      </c>
      <c r="D34" s="231">
        <v>363913</v>
      </c>
      <c r="E34" s="231"/>
      <c r="F34" s="232">
        <v>0</v>
      </c>
      <c r="G34" s="232">
        <v>100000</v>
      </c>
      <c r="H34" s="232">
        <v>100000</v>
      </c>
      <c r="I34" s="232">
        <v>100000</v>
      </c>
      <c r="J34" s="232">
        <v>0</v>
      </c>
      <c r="K34" s="233">
        <v>1</v>
      </c>
      <c r="L34" s="255" t="s">
        <v>663</v>
      </c>
    </row>
    <row r="35" spans="1:12" x14ac:dyDescent="0.2">
      <c r="A35" s="652" t="s">
        <v>546</v>
      </c>
      <c r="B35" s="652"/>
      <c r="C35" s="652"/>
      <c r="D35" s="652"/>
      <c r="E35" s="652"/>
      <c r="F35" s="653">
        <v>15500000</v>
      </c>
      <c r="G35" s="653">
        <v>2455000</v>
      </c>
      <c r="H35" s="653">
        <v>17955000</v>
      </c>
      <c r="I35" s="653">
        <v>17955000</v>
      </c>
      <c r="J35" s="653">
        <v>0</v>
      </c>
      <c r="K35" s="654">
        <v>1</v>
      </c>
      <c r="L35" s="655"/>
    </row>
    <row r="36" spans="1:12" x14ac:dyDescent="0.2">
      <c r="A36" s="231">
        <v>31</v>
      </c>
      <c r="B36" s="231">
        <v>3639</v>
      </c>
      <c r="C36" s="231">
        <v>6351</v>
      </c>
      <c r="D36" s="231">
        <v>36391</v>
      </c>
      <c r="E36" s="231"/>
      <c r="F36" s="232">
        <v>500000</v>
      </c>
      <c r="G36" s="232">
        <v>0</v>
      </c>
      <c r="H36" s="232">
        <v>500000</v>
      </c>
      <c r="I36" s="232">
        <v>500000</v>
      </c>
      <c r="J36" s="232">
        <v>0</v>
      </c>
      <c r="K36" s="233">
        <v>1</v>
      </c>
      <c r="L36" s="234" t="s">
        <v>664</v>
      </c>
    </row>
    <row r="37" spans="1:12" x14ac:dyDescent="0.2">
      <c r="A37" s="231">
        <v>31</v>
      </c>
      <c r="B37" s="231">
        <v>3639</v>
      </c>
      <c r="C37" s="231">
        <v>6351</v>
      </c>
      <c r="D37" s="231">
        <v>36397</v>
      </c>
      <c r="E37" s="231"/>
      <c r="F37" s="232">
        <v>200000</v>
      </c>
      <c r="G37" s="232">
        <v>241000</v>
      </c>
      <c r="H37" s="232">
        <v>441000</v>
      </c>
      <c r="I37" s="232">
        <v>441000</v>
      </c>
      <c r="J37" s="232">
        <v>0</v>
      </c>
      <c r="K37" s="233">
        <v>1</v>
      </c>
      <c r="L37" s="234" t="s">
        <v>665</v>
      </c>
    </row>
    <row r="38" spans="1:12" x14ac:dyDescent="0.2">
      <c r="A38" s="231">
        <v>31</v>
      </c>
      <c r="B38" s="231">
        <v>3639</v>
      </c>
      <c r="C38" s="231">
        <v>6351</v>
      </c>
      <c r="D38" s="231">
        <v>36399</v>
      </c>
      <c r="E38" s="231"/>
      <c r="F38" s="232">
        <v>572100</v>
      </c>
      <c r="G38" s="232">
        <v>-241000</v>
      </c>
      <c r="H38" s="232">
        <v>331100</v>
      </c>
      <c r="I38" s="232">
        <v>331100</v>
      </c>
      <c r="J38" s="232">
        <v>0</v>
      </c>
      <c r="K38" s="233">
        <v>1</v>
      </c>
      <c r="L38" s="234" t="s">
        <v>666</v>
      </c>
    </row>
    <row r="39" spans="1:12" x14ac:dyDescent="0.2">
      <c r="A39" s="231">
        <v>31</v>
      </c>
      <c r="B39" s="231">
        <v>3639</v>
      </c>
      <c r="C39" s="231">
        <v>6351</v>
      </c>
      <c r="D39" s="231">
        <v>363914</v>
      </c>
      <c r="E39" s="231"/>
      <c r="F39" s="232">
        <v>0</v>
      </c>
      <c r="G39" s="232">
        <v>130000</v>
      </c>
      <c r="H39" s="232">
        <v>130000</v>
      </c>
      <c r="I39" s="232">
        <v>130000</v>
      </c>
      <c r="J39" s="232">
        <v>0</v>
      </c>
      <c r="K39" s="233">
        <v>1</v>
      </c>
      <c r="L39" s="234" t="s">
        <v>667</v>
      </c>
    </row>
    <row r="40" spans="1:12" x14ac:dyDescent="0.2">
      <c r="A40" s="652" t="s">
        <v>546</v>
      </c>
      <c r="B40" s="652"/>
      <c r="C40" s="652"/>
      <c r="D40" s="652"/>
      <c r="E40" s="652"/>
      <c r="F40" s="653">
        <v>1272100</v>
      </c>
      <c r="G40" s="653">
        <v>130000</v>
      </c>
      <c r="H40" s="653">
        <v>1402100</v>
      </c>
      <c r="I40" s="653">
        <v>1402100</v>
      </c>
      <c r="J40" s="653">
        <v>0</v>
      </c>
      <c r="K40" s="654">
        <v>1</v>
      </c>
      <c r="L40" s="655"/>
    </row>
    <row r="41" spans="1:12" x14ac:dyDescent="0.2">
      <c r="A41" s="251" t="s">
        <v>547</v>
      </c>
      <c r="B41" s="251"/>
      <c r="C41" s="251"/>
      <c r="D41" s="251"/>
      <c r="E41" s="251"/>
      <c r="F41" s="252">
        <v>16772100</v>
      </c>
      <c r="G41" s="252">
        <v>2585000</v>
      </c>
      <c r="H41" s="252">
        <v>19357100</v>
      </c>
      <c r="I41" s="252">
        <v>19357100</v>
      </c>
      <c r="J41" s="252">
        <v>0</v>
      </c>
      <c r="K41" s="253">
        <v>1</v>
      </c>
      <c r="L41" s="254"/>
    </row>
    <row r="42" spans="1:12" x14ac:dyDescent="0.2">
      <c r="A42" s="231">
        <v>32</v>
      </c>
      <c r="B42" s="231">
        <v>3315</v>
      </c>
      <c r="C42" s="231">
        <v>5331</v>
      </c>
      <c r="D42" s="231">
        <v>1601</v>
      </c>
      <c r="E42" s="231"/>
      <c r="F42" s="232">
        <v>6329200</v>
      </c>
      <c r="G42" s="232">
        <v>220000</v>
      </c>
      <c r="H42" s="232">
        <v>6549200</v>
      </c>
      <c r="I42" s="232">
        <v>6549200</v>
      </c>
      <c r="J42" s="232">
        <v>0</v>
      </c>
      <c r="K42" s="233">
        <v>1</v>
      </c>
      <c r="L42" s="234" t="s">
        <v>548</v>
      </c>
    </row>
    <row r="43" spans="1:12" x14ac:dyDescent="0.2">
      <c r="A43" s="231">
        <v>32</v>
      </c>
      <c r="B43" s="231">
        <v>3315</v>
      </c>
      <c r="C43" s="231">
        <v>5331</v>
      </c>
      <c r="D43" s="231">
        <v>16011</v>
      </c>
      <c r="E43" s="231"/>
      <c r="F43" s="232">
        <v>2081700</v>
      </c>
      <c r="G43" s="232">
        <v>0</v>
      </c>
      <c r="H43" s="232">
        <v>2081700</v>
      </c>
      <c r="I43" s="232">
        <v>2081700</v>
      </c>
      <c r="J43" s="232">
        <v>0</v>
      </c>
      <c r="K43" s="233">
        <v>1</v>
      </c>
      <c r="L43" s="234" t="s">
        <v>678</v>
      </c>
    </row>
    <row r="44" spans="1:12" x14ac:dyDescent="0.2">
      <c r="A44" s="231">
        <v>32</v>
      </c>
      <c r="B44" s="231">
        <v>3315</v>
      </c>
      <c r="C44" s="231">
        <v>5331</v>
      </c>
      <c r="D44" s="231">
        <v>16012</v>
      </c>
      <c r="E44" s="231"/>
      <c r="F44" s="232">
        <v>431000</v>
      </c>
      <c r="G44" s="232">
        <v>0</v>
      </c>
      <c r="H44" s="232">
        <v>431000</v>
      </c>
      <c r="I44" s="232">
        <v>431000</v>
      </c>
      <c r="J44" s="232">
        <v>0</v>
      </c>
      <c r="K44" s="233">
        <v>1</v>
      </c>
      <c r="L44" s="234" t="s">
        <v>679</v>
      </c>
    </row>
    <row r="45" spans="1:12" x14ac:dyDescent="0.2">
      <c r="A45" s="231">
        <v>32</v>
      </c>
      <c r="B45" s="231">
        <v>3315</v>
      </c>
      <c r="C45" s="231">
        <v>5331</v>
      </c>
      <c r="D45" s="231">
        <v>16013</v>
      </c>
      <c r="E45" s="231"/>
      <c r="F45" s="232">
        <v>995000</v>
      </c>
      <c r="G45" s="232">
        <v>0</v>
      </c>
      <c r="H45" s="232">
        <v>995000</v>
      </c>
      <c r="I45" s="232">
        <v>995000</v>
      </c>
      <c r="J45" s="232">
        <v>0</v>
      </c>
      <c r="K45" s="233">
        <v>1</v>
      </c>
      <c r="L45" s="234" t="s">
        <v>680</v>
      </c>
    </row>
    <row r="46" spans="1:12" x14ac:dyDescent="0.2">
      <c r="A46" s="231">
        <v>32</v>
      </c>
      <c r="B46" s="231">
        <v>3315</v>
      </c>
      <c r="C46" s="231">
        <v>5331</v>
      </c>
      <c r="D46" s="231">
        <v>16021</v>
      </c>
      <c r="E46" s="231"/>
      <c r="F46" s="232">
        <v>600000</v>
      </c>
      <c r="G46" s="232">
        <v>-600000</v>
      </c>
      <c r="H46" s="232">
        <v>0</v>
      </c>
      <c r="I46" s="232">
        <v>0</v>
      </c>
      <c r="J46" s="232">
        <v>0</v>
      </c>
      <c r="K46" s="233">
        <v>0</v>
      </c>
      <c r="L46" s="234" t="s">
        <v>681</v>
      </c>
    </row>
    <row r="47" spans="1:12" x14ac:dyDescent="0.2">
      <c r="A47" s="231">
        <v>32</v>
      </c>
      <c r="B47" s="231">
        <v>3315</v>
      </c>
      <c r="C47" s="231">
        <v>5331</v>
      </c>
      <c r="D47" s="231">
        <v>16022</v>
      </c>
      <c r="E47" s="231"/>
      <c r="F47" s="232">
        <v>50000</v>
      </c>
      <c r="G47" s="232">
        <v>0</v>
      </c>
      <c r="H47" s="232">
        <v>50000</v>
      </c>
      <c r="I47" s="232">
        <v>50000</v>
      </c>
      <c r="J47" s="232">
        <v>0</v>
      </c>
      <c r="K47" s="233">
        <v>1</v>
      </c>
      <c r="L47" s="234" t="s">
        <v>669</v>
      </c>
    </row>
    <row r="48" spans="1:12" x14ac:dyDescent="0.2">
      <c r="A48" s="231">
        <v>32</v>
      </c>
      <c r="B48" s="231">
        <v>3315</v>
      </c>
      <c r="C48" s="231">
        <v>5331</v>
      </c>
      <c r="D48" s="231">
        <v>33191</v>
      </c>
      <c r="E48" s="231"/>
      <c r="F48" s="232">
        <v>250000</v>
      </c>
      <c r="G48" s="232">
        <v>0</v>
      </c>
      <c r="H48" s="232">
        <v>250000</v>
      </c>
      <c r="I48" s="232">
        <v>250000</v>
      </c>
      <c r="J48" s="232">
        <v>0</v>
      </c>
      <c r="K48" s="233">
        <v>1</v>
      </c>
      <c r="L48" s="234" t="s">
        <v>670</v>
      </c>
    </row>
    <row r="49" spans="1:16" x14ac:dyDescent="0.2">
      <c r="A49" s="231">
        <v>32</v>
      </c>
      <c r="B49" s="231">
        <v>3315</v>
      </c>
      <c r="C49" s="231">
        <v>5331</v>
      </c>
      <c r="D49" s="231">
        <v>33192</v>
      </c>
      <c r="E49" s="231"/>
      <c r="F49" s="232">
        <v>70000</v>
      </c>
      <c r="G49" s="232">
        <v>0</v>
      </c>
      <c r="H49" s="232">
        <v>70000</v>
      </c>
      <c r="I49" s="232">
        <v>70000</v>
      </c>
      <c r="J49" s="232">
        <v>0</v>
      </c>
      <c r="K49" s="233">
        <v>1</v>
      </c>
      <c r="L49" s="234" t="s">
        <v>671</v>
      </c>
    </row>
    <row r="50" spans="1:16" x14ac:dyDescent="0.2">
      <c r="A50" s="231">
        <v>32</v>
      </c>
      <c r="B50" s="231">
        <v>3315</v>
      </c>
      <c r="C50" s="231">
        <v>5331</v>
      </c>
      <c r="D50" s="231">
        <v>33991</v>
      </c>
      <c r="E50" s="231"/>
      <c r="F50" s="232">
        <v>250000</v>
      </c>
      <c r="G50" s="232">
        <v>0</v>
      </c>
      <c r="H50" s="232">
        <v>250000</v>
      </c>
      <c r="I50" s="232">
        <v>250000</v>
      </c>
      <c r="J50" s="232">
        <v>0</v>
      </c>
      <c r="K50" s="233">
        <v>1</v>
      </c>
      <c r="L50" s="234" t="s">
        <v>672</v>
      </c>
    </row>
    <row r="51" spans="1:16" x14ac:dyDescent="0.2">
      <c r="A51" s="231">
        <v>32</v>
      </c>
      <c r="B51" s="231">
        <v>3315</v>
      </c>
      <c r="C51" s="231">
        <v>5336</v>
      </c>
      <c r="D51" s="231"/>
      <c r="E51" s="231">
        <v>214</v>
      </c>
      <c r="F51" s="232">
        <v>0</v>
      </c>
      <c r="G51" s="232">
        <v>50000</v>
      </c>
      <c r="H51" s="232">
        <v>50000</v>
      </c>
      <c r="I51" s="232">
        <v>50000</v>
      </c>
      <c r="J51" s="232">
        <v>0</v>
      </c>
      <c r="K51" s="233">
        <v>1</v>
      </c>
      <c r="L51" s="234" t="s">
        <v>674</v>
      </c>
    </row>
    <row r="52" spans="1:16" x14ac:dyDescent="0.2">
      <c r="A52" s="231">
        <v>32</v>
      </c>
      <c r="B52" s="231">
        <v>3315</v>
      </c>
      <c r="C52" s="231">
        <v>5336</v>
      </c>
      <c r="D52" s="231"/>
      <c r="E52" s="231">
        <v>331</v>
      </c>
      <c r="F52" s="232">
        <v>0</v>
      </c>
      <c r="G52" s="232">
        <v>200000</v>
      </c>
      <c r="H52" s="232">
        <v>200000</v>
      </c>
      <c r="I52" s="232">
        <v>200000</v>
      </c>
      <c r="J52" s="232">
        <v>0</v>
      </c>
      <c r="K52" s="233">
        <v>1</v>
      </c>
      <c r="L52" s="234" t="s">
        <v>675</v>
      </c>
    </row>
    <row r="53" spans="1:16" x14ac:dyDescent="0.2">
      <c r="A53" s="231">
        <v>32</v>
      </c>
      <c r="B53" s="231">
        <v>3315</v>
      </c>
      <c r="C53" s="231">
        <v>5336</v>
      </c>
      <c r="D53" s="231"/>
      <c r="E53" s="231">
        <v>34019</v>
      </c>
      <c r="F53" s="232">
        <v>0</v>
      </c>
      <c r="G53" s="232">
        <v>40000</v>
      </c>
      <c r="H53" s="232">
        <v>40000</v>
      </c>
      <c r="I53" s="232">
        <v>40000</v>
      </c>
      <c r="J53" s="232">
        <v>0</v>
      </c>
      <c r="K53" s="233">
        <v>1</v>
      </c>
      <c r="L53" s="234" t="s">
        <v>676</v>
      </c>
    </row>
    <row r="54" spans="1:16" x14ac:dyDescent="0.2">
      <c r="A54" s="231">
        <v>32</v>
      </c>
      <c r="B54" s="231">
        <v>3315</v>
      </c>
      <c r="C54" s="231">
        <v>5336</v>
      </c>
      <c r="D54" s="231">
        <v>16023</v>
      </c>
      <c r="E54" s="231">
        <v>331</v>
      </c>
      <c r="F54" s="232">
        <v>0</v>
      </c>
      <c r="G54" s="232">
        <v>45000</v>
      </c>
      <c r="H54" s="232">
        <v>45000</v>
      </c>
      <c r="I54" s="232">
        <v>45000</v>
      </c>
      <c r="J54" s="232">
        <v>0</v>
      </c>
      <c r="K54" s="233">
        <v>1</v>
      </c>
      <c r="L54" s="234" t="s">
        <v>677</v>
      </c>
    </row>
    <row r="55" spans="1:16" x14ac:dyDescent="0.2">
      <c r="A55" s="231">
        <v>32</v>
      </c>
      <c r="B55" s="231">
        <v>3392</v>
      </c>
      <c r="C55" s="231">
        <v>5331</v>
      </c>
      <c r="D55" s="231">
        <v>33921</v>
      </c>
      <c r="E55" s="231"/>
      <c r="F55" s="232">
        <v>894700</v>
      </c>
      <c r="G55" s="232">
        <v>0</v>
      </c>
      <c r="H55" s="232">
        <v>894700</v>
      </c>
      <c r="I55" s="232">
        <v>894700</v>
      </c>
      <c r="J55" s="232">
        <v>0</v>
      </c>
      <c r="K55" s="233">
        <v>1</v>
      </c>
      <c r="L55" s="234" t="s">
        <v>673</v>
      </c>
    </row>
    <row r="56" spans="1:16" x14ac:dyDescent="0.2">
      <c r="A56" s="652" t="s">
        <v>549</v>
      </c>
      <c r="B56" s="652"/>
      <c r="C56" s="652"/>
      <c r="D56" s="652"/>
      <c r="E56" s="652"/>
      <c r="F56" s="653">
        <v>11951600</v>
      </c>
      <c r="G56" s="653">
        <v>-45000</v>
      </c>
      <c r="H56" s="653">
        <v>11906600</v>
      </c>
      <c r="I56" s="653">
        <v>11906600</v>
      </c>
      <c r="J56" s="653">
        <v>0</v>
      </c>
      <c r="K56" s="654">
        <v>1</v>
      </c>
      <c r="L56" s="655"/>
      <c r="M56" s="247"/>
      <c r="N56" s="247"/>
      <c r="O56" s="247"/>
      <c r="P56" s="247"/>
    </row>
    <row r="57" spans="1:16" x14ac:dyDescent="0.2">
      <c r="A57" s="231">
        <v>32</v>
      </c>
      <c r="B57" s="231">
        <v>3315</v>
      </c>
      <c r="C57" s="231">
        <v>6351</v>
      </c>
      <c r="D57" s="231">
        <v>16014</v>
      </c>
      <c r="E57" s="231"/>
      <c r="F57" s="232">
        <v>200000</v>
      </c>
      <c r="G57" s="232">
        <v>0</v>
      </c>
      <c r="H57" s="232">
        <v>200000</v>
      </c>
      <c r="I57" s="232">
        <v>200000</v>
      </c>
      <c r="J57" s="232">
        <v>0</v>
      </c>
      <c r="K57" s="233">
        <v>1</v>
      </c>
      <c r="L57" s="234" t="s">
        <v>550</v>
      </c>
    </row>
    <row r="58" spans="1:16" x14ac:dyDescent="0.2">
      <c r="A58" s="231">
        <v>32</v>
      </c>
      <c r="B58" s="231">
        <v>3315</v>
      </c>
      <c r="C58" s="231">
        <v>6351</v>
      </c>
      <c r="D58" s="231">
        <v>16021</v>
      </c>
      <c r="E58" s="231"/>
      <c r="F58" s="232">
        <v>0</v>
      </c>
      <c r="G58" s="232">
        <v>600000</v>
      </c>
      <c r="H58" s="232">
        <v>600000</v>
      </c>
      <c r="I58" s="232">
        <v>600000</v>
      </c>
      <c r="J58" s="232">
        <v>0</v>
      </c>
      <c r="K58" s="233">
        <v>1</v>
      </c>
      <c r="L58" s="234" t="s">
        <v>684</v>
      </c>
    </row>
    <row r="59" spans="1:16" x14ac:dyDescent="0.2">
      <c r="A59" s="231">
        <v>32</v>
      </c>
      <c r="B59" s="231">
        <v>3315</v>
      </c>
      <c r="C59" s="231">
        <v>6351</v>
      </c>
      <c r="D59" s="231">
        <v>16025</v>
      </c>
      <c r="E59" s="231"/>
      <c r="F59" s="232">
        <v>0</v>
      </c>
      <c r="G59" s="232">
        <v>150000</v>
      </c>
      <c r="H59" s="232">
        <v>150000</v>
      </c>
      <c r="I59" s="232">
        <v>150000</v>
      </c>
      <c r="J59" s="232">
        <v>0</v>
      </c>
      <c r="K59" s="233">
        <v>1</v>
      </c>
      <c r="L59" s="234" t="s">
        <v>683</v>
      </c>
    </row>
    <row r="60" spans="1:16" x14ac:dyDescent="0.2">
      <c r="A60" s="231">
        <v>32</v>
      </c>
      <c r="B60" s="231">
        <v>3315</v>
      </c>
      <c r="C60" s="231">
        <v>6356</v>
      </c>
      <c r="D60" s="231">
        <v>16024</v>
      </c>
      <c r="E60" s="231">
        <v>34940</v>
      </c>
      <c r="F60" s="232">
        <v>0</v>
      </c>
      <c r="G60" s="232">
        <v>150000</v>
      </c>
      <c r="H60" s="232">
        <v>150000</v>
      </c>
      <c r="I60" s="232">
        <v>150000</v>
      </c>
      <c r="J60" s="232">
        <v>0</v>
      </c>
      <c r="K60" s="233">
        <v>1</v>
      </c>
      <c r="L60" s="234" t="s">
        <v>682</v>
      </c>
    </row>
    <row r="61" spans="1:16" x14ac:dyDescent="0.2">
      <c r="A61" s="652" t="s">
        <v>549</v>
      </c>
      <c r="B61" s="652"/>
      <c r="C61" s="652"/>
      <c r="D61" s="652"/>
      <c r="E61" s="652"/>
      <c r="F61" s="653">
        <v>200000</v>
      </c>
      <c r="G61" s="653">
        <v>900000</v>
      </c>
      <c r="H61" s="653">
        <v>1100000</v>
      </c>
      <c r="I61" s="653">
        <v>1100000</v>
      </c>
      <c r="J61" s="653">
        <v>0</v>
      </c>
      <c r="K61" s="654">
        <v>1</v>
      </c>
      <c r="L61" s="655"/>
      <c r="M61" s="247"/>
    </row>
    <row r="62" spans="1:16" x14ac:dyDescent="0.2">
      <c r="A62" s="251" t="s">
        <v>551</v>
      </c>
      <c r="B62" s="251"/>
      <c r="C62" s="251"/>
      <c r="D62" s="251"/>
      <c r="E62" s="251"/>
      <c r="F62" s="252">
        <v>12151600</v>
      </c>
      <c r="G62" s="252">
        <v>855000</v>
      </c>
      <c r="H62" s="252">
        <v>13006600</v>
      </c>
      <c r="I62" s="252">
        <v>13006600</v>
      </c>
      <c r="J62" s="252">
        <v>0</v>
      </c>
      <c r="K62" s="253">
        <v>1</v>
      </c>
      <c r="L62" s="254"/>
    </row>
    <row r="63" spans="1:16" x14ac:dyDescent="0.2">
      <c r="A63" s="231">
        <v>33</v>
      </c>
      <c r="B63" s="231">
        <v>3111</v>
      </c>
      <c r="C63" s="231">
        <v>5331</v>
      </c>
      <c r="D63" s="231">
        <v>1401</v>
      </c>
      <c r="E63" s="231"/>
      <c r="F63" s="232">
        <v>1348000</v>
      </c>
      <c r="G63" s="232">
        <v>0</v>
      </c>
      <c r="H63" s="232">
        <v>1348000</v>
      </c>
      <c r="I63" s="232">
        <v>1348000</v>
      </c>
      <c r="J63" s="232">
        <v>0</v>
      </c>
      <c r="K63" s="233">
        <v>1</v>
      </c>
      <c r="L63" s="234" t="s">
        <v>552</v>
      </c>
    </row>
    <row r="64" spans="1:16" x14ac:dyDescent="0.2">
      <c r="A64" s="231">
        <v>33</v>
      </c>
      <c r="B64" s="231">
        <v>3111</v>
      </c>
      <c r="C64" s="231">
        <v>5336</v>
      </c>
      <c r="D64" s="231">
        <v>14012</v>
      </c>
      <c r="E64" s="231">
        <v>33063</v>
      </c>
      <c r="F64" s="232">
        <v>0</v>
      </c>
      <c r="G64" s="232">
        <v>391700</v>
      </c>
      <c r="H64" s="232">
        <v>391700</v>
      </c>
      <c r="I64" s="232">
        <v>391670.4</v>
      </c>
      <c r="J64" s="232">
        <v>-29.6</v>
      </c>
      <c r="K64" s="233">
        <v>0.99992400000000004</v>
      </c>
      <c r="L64" s="234" t="s">
        <v>685</v>
      </c>
    </row>
    <row r="65" spans="1:13" x14ac:dyDescent="0.2">
      <c r="A65" s="231">
        <v>33</v>
      </c>
      <c r="B65" s="231">
        <v>3113</v>
      </c>
      <c r="C65" s="231">
        <v>5331</v>
      </c>
      <c r="D65" s="231">
        <v>1405</v>
      </c>
      <c r="E65" s="231"/>
      <c r="F65" s="232">
        <v>1750000</v>
      </c>
      <c r="G65" s="232">
        <v>0</v>
      </c>
      <c r="H65" s="232">
        <v>1750000</v>
      </c>
      <c r="I65" s="232">
        <v>1750000</v>
      </c>
      <c r="J65" s="232">
        <v>0</v>
      </c>
      <c r="K65" s="233">
        <v>1</v>
      </c>
      <c r="L65" s="234" t="s">
        <v>553</v>
      </c>
    </row>
    <row r="66" spans="1:13" x14ac:dyDescent="0.2">
      <c r="A66" s="231">
        <v>33</v>
      </c>
      <c r="B66" s="231">
        <v>3113</v>
      </c>
      <c r="C66" s="231">
        <v>5331</v>
      </c>
      <c r="D66" s="231">
        <v>1406</v>
      </c>
      <c r="E66" s="231"/>
      <c r="F66" s="232">
        <v>2876800</v>
      </c>
      <c r="G66" s="232">
        <v>0</v>
      </c>
      <c r="H66" s="232">
        <v>2876800</v>
      </c>
      <c r="I66" s="232">
        <v>2876800</v>
      </c>
      <c r="J66" s="232">
        <v>0</v>
      </c>
      <c r="K66" s="233">
        <v>1</v>
      </c>
      <c r="L66" s="234" t="s">
        <v>554</v>
      </c>
    </row>
    <row r="67" spans="1:13" x14ac:dyDescent="0.2">
      <c r="A67" s="231">
        <v>33</v>
      </c>
      <c r="B67" s="231">
        <v>3113</v>
      </c>
      <c r="C67" s="231">
        <v>5331</v>
      </c>
      <c r="D67" s="231">
        <v>14061</v>
      </c>
      <c r="E67" s="231"/>
      <c r="F67" s="232">
        <v>250000</v>
      </c>
      <c r="G67" s="232">
        <v>0</v>
      </c>
      <c r="H67" s="232">
        <v>250000</v>
      </c>
      <c r="I67" s="232">
        <v>250000</v>
      </c>
      <c r="J67" s="232">
        <v>0</v>
      </c>
      <c r="K67" s="233">
        <v>1</v>
      </c>
      <c r="L67" s="234" t="s">
        <v>555</v>
      </c>
    </row>
    <row r="68" spans="1:13" x14ac:dyDescent="0.2">
      <c r="A68" s="231">
        <v>33</v>
      </c>
      <c r="B68" s="231">
        <v>3113</v>
      </c>
      <c r="C68" s="231">
        <v>5331</v>
      </c>
      <c r="D68" s="231">
        <v>14062</v>
      </c>
      <c r="E68" s="231"/>
      <c r="F68" s="232">
        <v>150000</v>
      </c>
      <c r="G68" s="232">
        <v>0</v>
      </c>
      <c r="H68" s="232">
        <v>150000</v>
      </c>
      <c r="I68" s="232">
        <v>150000</v>
      </c>
      <c r="J68" s="232">
        <v>0</v>
      </c>
      <c r="K68" s="233">
        <v>1</v>
      </c>
      <c r="L68" s="234" t="s">
        <v>556</v>
      </c>
    </row>
    <row r="69" spans="1:13" x14ac:dyDescent="0.2">
      <c r="A69" s="231">
        <v>33</v>
      </c>
      <c r="B69" s="231">
        <v>3113</v>
      </c>
      <c r="C69" s="231">
        <v>5336</v>
      </c>
      <c r="D69" s="231"/>
      <c r="E69" s="231">
        <v>33063</v>
      </c>
      <c r="F69" s="232">
        <v>0</v>
      </c>
      <c r="G69" s="232">
        <v>564600</v>
      </c>
      <c r="H69" s="232">
        <v>564600</v>
      </c>
      <c r="I69" s="232">
        <v>564508.80000000005</v>
      </c>
      <c r="J69" s="232">
        <v>-91.2</v>
      </c>
      <c r="K69" s="233">
        <v>0.999838</v>
      </c>
      <c r="L69" s="234" t="s">
        <v>686</v>
      </c>
    </row>
    <row r="70" spans="1:13" x14ac:dyDescent="0.2">
      <c r="A70" s="231">
        <v>33</v>
      </c>
      <c r="B70" s="231">
        <v>3113</v>
      </c>
      <c r="C70" s="231">
        <v>5336</v>
      </c>
      <c r="D70" s="231">
        <v>14065</v>
      </c>
      <c r="E70" s="231">
        <v>33063</v>
      </c>
      <c r="F70" s="232">
        <v>0</v>
      </c>
      <c r="G70" s="232">
        <v>858600</v>
      </c>
      <c r="H70" s="232">
        <v>858600</v>
      </c>
      <c r="I70" s="232">
        <v>858546</v>
      </c>
      <c r="J70" s="232">
        <v>-54</v>
      </c>
      <c r="K70" s="233">
        <v>0.99993699999999996</v>
      </c>
      <c r="L70" s="234" t="s">
        <v>687</v>
      </c>
    </row>
    <row r="71" spans="1:13" x14ac:dyDescent="0.2">
      <c r="A71" s="231">
        <v>33</v>
      </c>
      <c r="B71" s="231">
        <v>3141</v>
      </c>
      <c r="C71" s="231">
        <v>5331</v>
      </c>
      <c r="D71" s="231">
        <v>1406</v>
      </c>
      <c r="E71" s="231"/>
      <c r="F71" s="232">
        <v>1136000</v>
      </c>
      <c r="G71" s="232">
        <v>0</v>
      </c>
      <c r="H71" s="232">
        <v>1136000</v>
      </c>
      <c r="I71" s="232">
        <v>1136000</v>
      </c>
      <c r="J71" s="232">
        <v>0</v>
      </c>
      <c r="K71" s="233">
        <v>1</v>
      </c>
      <c r="L71" s="234" t="s">
        <v>557</v>
      </c>
    </row>
    <row r="72" spans="1:13" x14ac:dyDescent="0.2">
      <c r="A72" s="231">
        <v>33</v>
      </c>
      <c r="B72" s="231">
        <v>3231</v>
      </c>
      <c r="C72" s="231">
        <v>5331</v>
      </c>
      <c r="D72" s="231">
        <v>1407</v>
      </c>
      <c r="E72" s="231"/>
      <c r="F72" s="232">
        <v>300000</v>
      </c>
      <c r="G72" s="232">
        <v>0</v>
      </c>
      <c r="H72" s="232">
        <v>300000</v>
      </c>
      <c r="I72" s="232">
        <v>300000</v>
      </c>
      <c r="J72" s="232">
        <v>0</v>
      </c>
      <c r="K72" s="233">
        <v>1</v>
      </c>
      <c r="L72" s="234" t="s">
        <v>558</v>
      </c>
    </row>
    <row r="73" spans="1:13" x14ac:dyDescent="0.2">
      <c r="A73" s="652" t="s">
        <v>559</v>
      </c>
      <c r="B73" s="652"/>
      <c r="C73" s="652"/>
      <c r="D73" s="652"/>
      <c r="E73" s="652"/>
      <c r="F73" s="653">
        <v>7810800</v>
      </c>
      <c r="G73" s="653">
        <v>1814900</v>
      </c>
      <c r="H73" s="653">
        <v>9625700</v>
      </c>
      <c r="I73" s="653">
        <v>9625525.1999999993</v>
      </c>
      <c r="J73" s="653">
        <v>-174.8</v>
      </c>
      <c r="K73" s="654">
        <v>0.99998184028174575</v>
      </c>
      <c r="L73" s="655"/>
      <c r="M73" s="247"/>
    </row>
    <row r="74" spans="1:13" x14ac:dyDescent="0.2">
      <c r="A74" s="251" t="s">
        <v>560</v>
      </c>
      <c r="B74" s="251"/>
      <c r="C74" s="251"/>
      <c r="D74" s="251"/>
      <c r="E74" s="251"/>
      <c r="F74" s="252">
        <v>7810800</v>
      </c>
      <c r="G74" s="252">
        <v>1814900</v>
      </c>
      <c r="H74" s="252">
        <v>9625700</v>
      </c>
      <c r="I74" s="252">
        <v>9625525.1999999993</v>
      </c>
      <c r="J74" s="252">
        <v>-174.8</v>
      </c>
      <c r="K74" s="253">
        <v>0.99998184028174575</v>
      </c>
      <c r="L74" s="254"/>
    </row>
    <row r="75" spans="1:13" x14ac:dyDescent="0.2">
      <c r="A75" s="231">
        <v>36</v>
      </c>
      <c r="B75" s="231">
        <v>2292</v>
      </c>
      <c r="C75" s="231">
        <v>5193</v>
      </c>
      <c r="D75" s="231"/>
      <c r="E75" s="231"/>
      <c r="F75" s="232">
        <v>419900</v>
      </c>
      <c r="G75" s="232">
        <v>0</v>
      </c>
      <c r="H75" s="232">
        <v>419900</v>
      </c>
      <c r="I75" s="232">
        <v>393740</v>
      </c>
      <c r="J75" s="232">
        <v>-26160</v>
      </c>
      <c r="K75" s="233">
        <v>0.93769899999999995</v>
      </c>
      <c r="L75" s="234" t="s">
        <v>561</v>
      </c>
    </row>
    <row r="76" spans="1:13" x14ac:dyDescent="0.2">
      <c r="A76" s="231">
        <v>36</v>
      </c>
      <c r="B76" s="231">
        <v>3399</v>
      </c>
      <c r="C76" s="231">
        <v>5229</v>
      </c>
      <c r="D76" s="231">
        <v>407</v>
      </c>
      <c r="E76" s="231"/>
      <c r="F76" s="232">
        <v>20000</v>
      </c>
      <c r="G76" s="232">
        <v>0</v>
      </c>
      <c r="H76" s="232">
        <v>20000</v>
      </c>
      <c r="I76" s="232">
        <v>19791</v>
      </c>
      <c r="J76" s="232">
        <v>-209</v>
      </c>
      <c r="K76" s="233">
        <v>0.98955000000000004</v>
      </c>
      <c r="L76" s="234" t="s">
        <v>562</v>
      </c>
    </row>
    <row r="77" spans="1:13" x14ac:dyDescent="0.2">
      <c r="A77" s="231">
        <v>36</v>
      </c>
      <c r="B77" s="231">
        <v>3421</v>
      </c>
      <c r="C77" s="231">
        <v>5331</v>
      </c>
      <c r="D77" s="231">
        <v>1403</v>
      </c>
      <c r="E77" s="231"/>
      <c r="F77" s="232">
        <v>230000</v>
      </c>
      <c r="G77" s="232">
        <v>0</v>
      </c>
      <c r="H77" s="232">
        <v>230000</v>
      </c>
      <c r="I77" s="232">
        <v>230000</v>
      </c>
      <c r="J77" s="232">
        <v>0</v>
      </c>
      <c r="K77" s="233">
        <v>1</v>
      </c>
      <c r="L77" s="234" t="s">
        <v>563</v>
      </c>
    </row>
    <row r="78" spans="1:13" x14ac:dyDescent="0.2">
      <c r="A78" s="231">
        <v>36</v>
      </c>
      <c r="B78" s="231">
        <v>3429</v>
      </c>
      <c r="C78" s="231">
        <v>5229</v>
      </c>
      <c r="D78" s="231">
        <v>408</v>
      </c>
      <c r="E78" s="231"/>
      <c r="F78" s="232">
        <v>20000</v>
      </c>
      <c r="G78" s="232">
        <v>0</v>
      </c>
      <c r="H78" s="232">
        <v>20000</v>
      </c>
      <c r="I78" s="232">
        <v>19791</v>
      </c>
      <c r="J78" s="232">
        <v>-209</v>
      </c>
      <c r="K78" s="233">
        <v>0.98955000000000004</v>
      </c>
      <c r="L78" s="234" t="s">
        <v>564</v>
      </c>
    </row>
    <row r="79" spans="1:13" x14ac:dyDescent="0.2">
      <c r="A79" s="231">
        <v>36</v>
      </c>
      <c r="B79" s="231">
        <v>3613</v>
      </c>
      <c r="C79" s="231">
        <v>5164</v>
      </c>
      <c r="D79" s="231"/>
      <c r="E79" s="231"/>
      <c r="F79" s="232">
        <v>92000</v>
      </c>
      <c r="G79" s="232">
        <v>0</v>
      </c>
      <c r="H79" s="232">
        <v>92000</v>
      </c>
      <c r="I79" s="232">
        <v>91958</v>
      </c>
      <c r="J79" s="232">
        <v>-42</v>
      </c>
      <c r="K79" s="233">
        <v>0.99954299999999996</v>
      </c>
      <c r="L79" s="234" t="s">
        <v>565</v>
      </c>
    </row>
    <row r="80" spans="1:13" x14ac:dyDescent="0.2">
      <c r="A80" s="231">
        <v>36</v>
      </c>
      <c r="B80" s="231">
        <v>3639</v>
      </c>
      <c r="C80" s="231">
        <v>5141</v>
      </c>
      <c r="D80" s="231">
        <v>3322</v>
      </c>
      <c r="E80" s="231"/>
      <c r="F80" s="232">
        <v>48000</v>
      </c>
      <c r="G80" s="232">
        <v>-2800</v>
      </c>
      <c r="H80" s="232">
        <v>45200</v>
      </c>
      <c r="I80" s="232">
        <v>9126.15</v>
      </c>
      <c r="J80" s="232">
        <v>-36073.85</v>
      </c>
      <c r="K80" s="233">
        <v>0.201905</v>
      </c>
      <c r="L80" s="234" t="s">
        <v>566</v>
      </c>
    </row>
    <row r="81" spans="1:12" x14ac:dyDescent="0.2">
      <c r="A81" s="231">
        <v>36</v>
      </c>
      <c r="B81" s="231">
        <v>3639</v>
      </c>
      <c r="C81" s="231">
        <v>5141</v>
      </c>
      <c r="D81" s="231">
        <v>6121</v>
      </c>
      <c r="E81" s="231"/>
      <c r="F81" s="232">
        <v>54000</v>
      </c>
      <c r="G81" s="232">
        <v>0</v>
      </c>
      <c r="H81" s="232">
        <v>54000</v>
      </c>
      <c r="I81" s="232">
        <v>52821.2</v>
      </c>
      <c r="J81" s="232">
        <v>-1178.8</v>
      </c>
      <c r="K81" s="233">
        <v>0.97816999999999998</v>
      </c>
      <c r="L81" s="234" t="s">
        <v>688</v>
      </c>
    </row>
    <row r="82" spans="1:12" x14ac:dyDescent="0.2">
      <c r="A82" s="231">
        <v>36</v>
      </c>
      <c r="B82" s="231">
        <v>3639</v>
      </c>
      <c r="C82" s="231">
        <v>5141</v>
      </c>
      <c r="D82" s="231">
        <v>6201</v>
      </c>
      <c r="E82" s="231"/>
      <c r="F82" s="232">
        <v>32300</v>
      </c>
      <c r="G82" s="232">
        <v>0</v>
      </c>
      <c r="H82" s="232">
        <v>32300</v>
      </c>
      <c r="I82" s="232">
        <v>26646.66</v>
      </c>
      <c r="J82" s="232">
        <v>-5653.34</v>
      </c>
      <c r="K82" s="233">
        <v>0.82497299999999996</v>
      </c>
      <c r="L82" s="234" t="s">
        <v>567</v>
      </c>
    </row>
    <row r="83" spans="1:12" x14ac:dyDescent="0.2">
      <c r="A83" s="231">
        <v>36</v>
      </c>
      <c r="B83" s="231">
        <v>3639</v>
      </c>
      <c r="C83" s="231">
        <v>5141</v>
      </c>
      <c r="D83" s="231">
        <v>14011</v>
      </c>
      <c r="E83" s="231"/>
      <c r="F83" s="232">
        <v>69000</v>
      </c>
      <c r="G83" s="232">
        <v>2800</v>
      </c>
      <c r="H83" s="232">
        <v>71800</v>
      </c>
      <c r="I83" s="232">
        <v>71794.8</v>
      </c>
      <c r="J83" s="232">
        <v>-5.2</v>
      </c>
      <c r="K83" s="233">
        <v>0.99992700000000001</v>
      </c>
      <c r="L83" s="234" t="s">
        <v>568</v>
      </c>
    </row>
    <row r="84" spans="1:12" x14ac:dyDescent="0.2">
      <c r="A84" s="231">
        <v>36</v>
      </c>
      <c r="B84" s="231">
        <v>3639</v>
      </c>
      <c r="C84" s="231">
        <v>5164</v>
      </c>
      <c r="D84" s="231"/>
      <c r="E84" s="231"/>
      <c r="F84" s="232">
        <v>87000</v>
      </c>
      <c r="G84" s="232">
        <v>0</v>
      </c>
      <c r="H84" s="232">
        <v>87000</v>
      </c>
      <c r="I84" s="232">
        <v>86250</v>
      </c>
      <c r="J84" s="232">
        <v>-750</v>
      </c>
      <c r="K84" s="233">
        <v>0.99137900000000001</v>
      </c>
      <c r="L84" s="234" t="s">
        <v>41</v>
      </c>
    </row>
    <row r="85" spans="1:12" x14ac:dyDescent="0.2">
      <c r="A85" s="231">
        <v>36</v>
      </c>
      <c r="B85" s="231">
        <v>3639</v>
      </c>
      <c r="C85" s="231">
        <v>5229</v>
      </c>
      <c r="D85" s="231">
        <v>406</v>
      </c>
      <c r="E85" s="231"/>
      <c r="F85" s="232">
        <v>7000</v>
      </c>
      <c r="G85" s="232">
        <v>0</v>
      </c>
      <c r="H85" s="232">
        <v>7000</v>
      </c>
      <c r="I85" s="232">
        <v>6522</v>
      </c>
      <c r="J85" s="232">
        <v>-478</v>
      </c>
      <c r="K85" s="233">
        <v>0.93171400000000004</v>
      </c>
      <c r="L85" s="234" t="s">
        <v>569</v>
      </c>
    </row>
    <row r="86" spans="1:12" x14ac:dyDescent="0.2">
      <c r="A86" s="231">
        <v>36</v>
      </c>
      <c r="B86" s="231">
        <v>3639</v>
      </c>
      <c r="C86" s="231">
        <v>5329</v>
      </c>
      <c r="D86" s="231">
        <v>405</v>
      </c>
      <c r="E86" s="231"/>
      <c r="F86" s="232">
        <v>143000</v>
      </c>
      <c r="G86" s="232">
        <v>0</v>
      </c>
      <c r="H86" s="232">
        <v>143000</v>
      </c>
      <c r="I86" s="232">
        <v>142934</v>
      </c>
      <c r="J86" s="232">
        <v>-66</v>
      </c>
      <c r="K86" s="233">
        <v>0.99953800000000004</v>
      </c>
      <c r="L86" s="234" t="s">
        <v>570</v>
      </c>
    </row>
    <row r="87" spans="1:12" x14ac:dyDescent="0.2">
      <c r="A87" s="231">
        <v>36</v>
      </c>
      <c r="B87" s="231">
        <v>3723</v>
      </c>
      <c r="C87" s="231">
        <v>5139</v>
      </c>
      <c r="D87" s="231"/>
      <c r="E87" s="231"/>
      <c r="F87" s="232">
        <v>20000</v>
      </c>
      <c r="G87" s="232">
        <v>0</v>
      </c>
      <c r="H87" s="232">
        <v>20000</v>
      </c>
      <c r="I87" s="232">
        <v>15195</v>
      </c>
      <c r="J87" s="232">
        <v>-4805</v>
      </c>
      <c r="K87" s="233">
        <v>0.75975000000000004</v>
      </c>
      <c r="L87" s="234" t="s">
        <v>39</v>
      </c>
    </row>
    <row r="88" spans="1:12" x14ac:dyDescent="0.2">
      <c r="A88" s="231">
        <v>36</v>
      </c>
      <c r="B88" s="231">
        <v>5512</v>
      </c>
      <c r="C88" s="231">
        <v>5019</v>
      </c>
      <c r="D88" s="231">
        <v>541</v>
      </c>
      <c r="E88" s="231"/>
      <c r="F88" s="232">
        <v>15000</v>
      </c>
      <c r="G88" s="232">
        <v>-15000</v>
      </c>
      <c r="H88" s="232">
        <v>0</v>
      </c>
      <c r="I88" s="232">
        <v>0</v>
      </c>
      <c r="J88" s="232">
        <v>0</v>
      </c>
      <c r="K88" s="233">
        <v>0</v>
      </c>
      <c r="L88" s="234" t="s">
        <v>433</v>
      </c>
    </row>
    <row r="89" spans="1:12" x14ac:dyDescent="0.2">
      <c r="A89" s="231">
        <v>36</v>
      </c>
      <c r="B89" s="231">
        <v>5512</v>
      </c>
      <c r="C89" s="231">
        <v>5019</v>
      </c>
      <c r="D89" s="231">
        <v>541</v>
      </c>
      <c r="E89" s="231">
        <v>14004</v>
      </c>
      <c r="F89" s="232">
        <v>0</v>
      </c>
      <c r="G89" s="232">
        <v>1700</v>
      </c>
      <c r="H89" s="232">
        <v>1700</v>
      </c>
      <c r="I89" s="232">
        <v>1634</v>
      </c>
      <c r="J89" s="232">
        <v>-66</v>
      </c>
      <c r="K89" s="233">
        <v>0.96117600000000003</v>
      </c>
      <c r="L89" s="234" t="s">
        <v>689</v>
      </c>
    </row>
    <row r="90" spans="1:12" x14ac:dyDescent="0.2">
      <c r="A90" s="231">
        <v>36</v>
      </c>
      <c r="B90" s="231">
        <v>5512</v>
      </c>
      <c r="C90" s="231">
        <v>5021</v>
      </c>
      <c r="D90" s="231">
        <v>541</v>
      </c>
      <c r="E90" s="231"/>
      <c r="F90" s="232">
        <v>29000</v>
      </c>
      <c r="G90" s="232">
        <v>15000</v>
      </c>
      <c r="H90" s="232">
        <v>44000</v>
      </c>
      <c r="I90" s="232">
        <v>43999</v>
      </c>
      <c r="J90" s="232">
        <v>-1</v>
      </c>
      <c r="K90" s="233">
        <v>0.999977</v>
      </c>
      <c r="L90" s="234" t="s">
        <v>571</v>
      </c>
    </row>
    <row r="91" spans="1:12" x14ac:dyDescent="0.2">
      <c r="A91" s="231">
        <v>36</v>
      </c>
      <c r="B91" s="231">
        <v>5512</v>
      </c>
      <c r="C91" s="231">
        <v>5136</v>
      </c>
      <c r="D91" s="231">
        <v>541</v>
      </c>
      <c r="E91" s="231"/>
      <c r="F91" s="232">
        <v>1000</v>
      </c>
      <c r="G91" s="232">
        <v>-1000</v>
      </c>
      <c r="H91" s="232">
        <v>0</v>
      </c>
      <c r="I91" s="232"/>
      <c r="J91" s="232">
        <v>0</v>
      </c>
      <c r="K91" s="233">
        <v>0</v>
      </c>
      <c r="L91" s="234" t="s">
        <v>572</v>
      </c>
    </row>
    <row r="92" spans="1:12" x14ac:dyDescent="0.2">
      <c r="A92" s="231">
        <v>36</v>
      </c>
      <c r="B92" s="231">
        <v>5512</v>
      </c>
      <c r="C92" s="231">
        <v>5137</v>
      </c>
      <c r="D92" s="231">
        <v>541</v>
      </c>
      <c r="E92" s="231"/>
      <c r="F92" s="232">
        <v>20000</v>
      </c>
      <c r="G92" s="232">
        <v>30100</v>
      </c>
      <c r="H92" s="232">
        <v>50100</v>
      </c>
      <c r="I92" s="232">
        <v>50055</v>
      </c>
      <c r="J92" s="232">
        <v>-45</v>
      </c>
      <c r="K92" s="233">
        <v>0.99910100000000002</v>
      </c>
      <c r="L92" s="234" t="s">
        <v>434</v>
      </c>
    </row>
    <row r="93" spans="1:12" x14ac:dyDescent="0.2">
      <c r="A93" s="231">
        <v>36</v>
      </c>
      <c r="B93" s="231">
        <v>5512</v>
      </c>
      <c r="C93" s="231">
        <v>5139</v>
      </c>
      <c r="D93" s="231">
        <v>541</v>
      </c>
      <c r="E93" s="231"/>
      <c r="F93" s="232">
        <v>40000</v>
      </c>
      <c r="G93" s="232">
        <v>29300</v>
      </c>
      <c r="H93" s="232">
        <v>69300</v>
      </c>
      <c r="I93" s="232">
        <v>69234</v>
      </c>
      <c r="J93" s="232">
        <v>-66</v>
      </c>
      <c r="K93" s="233">
        <v>0.99904700000000002</v>
      </c>
      <c r="L93" s="234" t="s">
        <v>435</v>
      </c>
    </row>
    <row r="94" spans="1:12" x14ac:dyDescent="0.2">
      <c r="A94" s="231">
        <v>36</v>
      </c>
      <c r="B94" s="231">
        <v>5512</v>
      </c>
      <c r="C94" s="231">
        <v>5151</v>
      </c>
      <c r="D94" s="231">
        <v>541</v>
      </c>
      <c r="E94" s="231"/>
      <c r="F94" s="232">
        <v>20000</v>
      </c>
      <c r="G94" s="232">
        <v>-5800</v>
      </c>
      <c r="H94" s="232">
        <v>14200</v>
      </c>
      <c r="I94" s="232">
        <v>13301</v>
      </c>
      <c r="J94" s="232">
        <v>-899</v>
      </c>
      <c r="K94" s="233">
        <v>0.93669000000000002</v>
      </c>
      <c r="L94" s="234" t="s">
        <v>573</v>
      </c>
    </row>
    <row r="95" spans="1:12" x14ac:dyDescent="0.2">
      <c r="A95" s="231">
        <v>36</v>
      </c>
      <c r="B95" s="231">
        <v>5512</v>
      </c>
      <c r="C95" s="231">
        <v>5153</v>
      </c>
      <c r="D95" s="231">
        <v>541</v>
      </c>
      <c r="E95" s="231"/>
      <c r="F95" s="232">
        <v>60000</v>
      </c>
      <c r="G95" s="232">
        <v>5800</v>
      </c>
      <c r="H95" s="232">
        <v>65800</v>
      </c>
      <c r="I95" s="232">
        <v>65707.02</v>
      </c>
      <c r="J95" s="232">
        <v>-92.98</v>
      </c>
      <c r="K95" s="233">
        <v>0.99858599999999997</v>
      </c>
      <c r="L95" s="234" t="s">
        <v>436</v>
      </c>
    </row>
    <row r="96" spans="1:12" x14ac:dyDescent="0.2">
      <c r="A96" s="231">
        <v>36</v>
      </c>
      <c r="B96" s="231">
        <v>5512</v>
      </c>
      <c r="C96" s="231">
        <v>5154</v>
      </c>
      <c r="D96" s="231">
        <v>541</v>
      </c>
      <c r="E96" s="231"/>
      <c r="F96" s="232">
        <v>40000</v>
      </c>
      <c r="G96" s="232">
        <v>-6300</v>
      </c>
      <c r="H96" s="232">
        <v>33700</v>
      </c>
      <c r="I96" s="232">
        <v>33655.230000000003</v>
      </c>
      <c r="J96" s="232">
        <v>-44.77</v>
      </c>
      <c r="K96" s="233">
        <v>0.99867099999999998</v>
      </c>
      <c r="L96" s="234" t="s">
        <v>437</v>
      </c>
    </row>
    <row r="97" spans="1:12" x14ac:dyDescent="0.2">
      <c r="A97" s="231">
        <v>36</v>
      </c>
      <c r="B97" s="231">
        <v>5512</v>
      </c>
      <c r="C97" s="231">
        <v>5156</v>
      </c>
      <c r="D97" s="231">
        <v>541</v>
      </c>
      <c r="E97" s="231"/>
      <c r="F97" s="232">
        <v>30000</v>
      </c>
      <c r="G97" s="232">
        <v>-20900</v>
      </c>
      <c r="H97" s="232">
        <v>9100</v>
      </c>
      <c r="I97" s="232">
        <v>9059</v>
      </c>
      <c r="J97" s="232">
        <v>-41</v>
      </c>
      <c r="K97" s="233">
        <v>0.99549399999999999</v>
      </c>
      <c r="L97" s="234" t="s">
        <v>438</v>
      </c>
    </row>
    <row r="98" spans="1:12" x14ac:dyDescent="0.2">
      <c r="A98" s="231">
        <v>36</v>
      </c>
      <c r="B98" s="231">
        <v>5512</v>
      </c>
      <c r="C98" s="231">
        <v>5156</v>
      </c>
      <c r="D98" s="231">
        <v>541</v>
      </c>
      <c r="E98" s="231">
        <v>14004</v>
      </c>
      <c r="F98" s="232">
        <v>0</v>
      </c>
      <c r="G98" s="232">
        <v>1900</v>
      </c>
      <c r="H98" s="232">
        <v>1900</v>
      </c>
      <c r="I98" s="232">
        <v>1966</v>
      </c>
      <c r="J98" s="232">
        <v>66</v>
      </c>
      <c r="K98" s="233">
        <v>1.0347360000000001</v>
      </c>
      <c r="L98" s="234" t="s">
        <v>689</v>
      </c>
    </row>
    <row r="99" spans="1:12" x14ac:dyDescent="0.2">
      <c r="A99" s="231">
        <v>36</v>
      </c>
      <c r="B99" s="231">
        <v>5512</v>
      </c>
      <c r="C99" s="231">
        <v>5162</v>
      </c>
      <c r="D99" s="231">
        <v>541</v>
      </c>
      <c r="E99" s="231"/>
      <c r="F99" s="232">
        <v>5000</v>
      </c>
      <c r="G99" s="232">
        <v>-1900</v>
      </c>
      <c r="H99" s="232">
        <v>3100</v>
      </c>
      <c r="I99" s="232">
        <v>3000</v>
      </c>
      <c r="J99" s="232">
        <v>-100</v>
      </c>
      <c r="K99" s="233">
        <v>0.96774099999999996</v>
      </c>
      <c r="L99" s="234" t="s">
        <v>574</v>
      </c>
    </row>
    <row r="100" spans="1:12" x14ac:dyDescent="0.2">
      <c r="A100" s="231">
        <v>36</v>
      </c>
      <c r="B100" s="231">
        <v>5512</v>
      </c>
      <c r="C100" s="231">
        <v>5163</v>
      </c>
      <c r="D100" s="231">
        <v>541</v>
      </c>
      <c r="E100" s="231"/>
      <c r="F100" s="232">
        <v>40000</v>
      </c>
      <c r="G100" s="232">
        <v>-9000</v>
      </c>
      <c r="H100" s="232">
        <v>31000</v>
      </c>
      <c r="I100" s="232">
        <v>30983</v>
      </c>
      <c r="J100" s="232">
        <v>-17</v>
      </c>
      <c r="K100" s="233">
        <v>0.99945099999999998</v>
      </c>
      <c r="L100" s="234" t="s">
        <v>575</v>
      </c>
    </row>
    <row r="101" spans="1:12" x14ac:dyDescent="0.2">
      <c r="A101" s="231">
        <v>36</v>
      </c>
      <c r="B101" s="231">
        <v>5512</v>
      </c>
      <c r="C101" s="231">
        <v>5169</v>
      </c>
      <c r="D101" s="231">
        <v>541</v>
      </c>
      <c r="E101" s="231"/>
      <c r="F101" s="232">
        <v>10000</v>
      </c>
      <c r="G101" s="232">
        <v>-9000</v>
      </c>
      <c r="H101" s="232">
        <v>1000</v>
      </c>
      <c r="I101" s="232">
        <v>908</v>
      </c>
      <c r="J101" s="232">
        <v>-92</v>
      </c>
      <c r="K101" s="233">
        <v>0.90800000000000003</v>
      </c>
      <c r="L101" s="234" t="s">
        <v>576</v>
      </c>
    </row>
    <row r="102" spans="1:12" x14ac:dyDescent="0.2">
      <c r="A102" s="231">
        <v>36</v>
      </c>
      <c r="B102" s="231">
        <v>5512</v>
      </c>
      <c r="C102" s="231">
        <v>5171</v>
      </c>
      <c r="D102" s="231">
        <v>541</v>
      </c>
      <c r="E102" s="231"/>
      <c r="F102" s="232">
        <v>50000</v>
      </c>
      <c r="G102" s="232">
        <v>-11300</v>
      </c>
      <c r="H102" s="232">
        <v>38700</v>
      </c>
      <c r="I102" s="232">
        <v>38164.19</v>
      </c>
      <c r="J102" s="232">
        <v>-535.80999999999995</v>
      </c>
      <c r="K102" s="233">
        <v>0.98615399999999998</v>
      </c>
      <c r="L102" s="234" t="s">
        <v>439</v>
      </c>
    </row>
    <row r="103" spans="1:12" x14ac:dyDescent="0.2">
      <c r="A103" s="231">
        <v>36</v>
      </c>
      <c r="B103" s="231">
        <v>6310</v>
      </c>
      <c r="C103" s="231">
        <v>5163</v>
      </c>
      <c r="D103" s="231"/>
      <c r="E103" s="231"/>
      <c r="F103" s="232">
        <v>60000</v>
      </c>
      <c r="G103" s="232">
        <v>0</v>
      </c>
      <c r="H103" s="232">
        <v>60000</v>
      </c>
      <c r="I103" s="232">
        <v>12874.8</v>
      </c>
      <c r="J103" s="232">
        <v>-47125.2</v>
      </c>
      <c r="K103" s="233">
        <v>0.21457999999999999</v>
      </c>
      <c r="L103" s="234" t="s">
        <v>577</v>
      </c>
    </row>
    <row r="104" spans="1:12" x14ac:dyDescent="0.2">
      <c r="A104" s="231">
        <v>36</v>
      </c>
      <c r="B104" s="231">
        <v>6399</v>
      </c>
      <c r="C104" s="231">
        <v>5362</v>
      </c>
      <c r="D104" s="231"/>
      <c r="E104" s="231"/>
      <c r="F104" s="232">
        <v>1000</v>
      </c>
      <c r="G104" s="232">
        <v>8700</v>
      </c>
      <c r="H104" s="232">
        <v>9700</v>
      </c>
      <c r="I104" s="232">
        <v>9622.2999999999993</v>
      </c>
      <c r="J104" s="232">
        <v>-77.7</v>
      </c>
      <c r="K104" s="233">
        <v>0.99198900000000001</v>
      </c>
      <c r="L104" s="234" t="s">
        <v>578</v>
      </c>
    </row>
    <row r="105" spans="1:12" x14ac:dyDescent="0.2">
      <c r="A105" s="231">
        <v>36</v>
      </c>
      <c r="B105" s="231">
        <v>6399</v>
      </c>
      <c r="C105" s="231">
        <v>5362</v>
      </c>
      <c r="D105" s="231">
        <v>454</v>
      </c>
      <c r="E105" s="231"/>
      <c r="F105" s="232">
        <v>209000</v>
      </c>
      <c r="G105" s="232">
        <v>-8700</v>
      </c>
      <c r="H105" s="232">
        <v>200300</v>
      </c>
      <c r="I105" s="232">
        <v>172553.68</v>
      </c>
      <c r="J105" s="232">
        <v>-27746.32</v>
      </c>
      <c r="K105" s="233">
        <v>0.86147600000000002</v>
      </c>
      <c r="L105" s="234" t="s">
        <v>579</v>
      </c>
    </row>
    <row r="106" spans="1:12" x14ac:dyDescent="0.2">
      <c r="A106" s="652" t="s">
        <v>580</v>
      </c>
      <c r="B106" s="652"/>
      <c r="C106" s="652"/>
      <c r="D106" s="652"/>
      <c r="E106" s="652"/>
      <c r="F106" s="653">
        <v>1872200</v>
      </c>
      <c r="G106" s="653">
        <v>3600</v>
      </c>
      <c r="H106" s="653">
        <v>1875800</v>
      </c>
      <c r="I106" s="653">
        <v>1723286.03</v>
      </c>
      <c r="J106" s="653">
        <v>-152513.97</v>
      </c>
      <c r="K106" s="654">
        <v>0.91869390659985073</v>
      </c>
      <c r="L106" s="655"/>
    </row>
    <row r="107" spans="1:12" x14ac:dyDescent="0.2">
      <c r="A107" s="251" t="s">
        <v>581</v>
      </c>
      <c r="B107" s="251"/>
      <c r="C107" s="251"/>
      <c r="D107" s="251"/>
      <c r="E107" s="251"/>
      <c r="F107" s="252">
        <v>1872200</v>
      </c>
      <c r="G107" s="252">
        <v>3600</v>
      </c>
      <c r="H107" s="252">
        <v>1875800</v>
      </c>
      <c r="I107" s="252">
        <v>1723286.03</v>
      </c>
      <c r="J107" s="252">
        <v>-152513.97</v>
      </c>
      <c r="K107" s="253">
        <v>0.91869390659985073</v>
      </c>
      <c r="L107" s="254"/>
    </row>
    <row r="108" spans="1:12" x14ac:dyDescent="0.2">
      <c r="A108" s="231">
        <v>41</v>
      </c>
      <c r="B108" s="231">
        <v>2212</v>
      </c>
      <c r="C108" s="231">
        <v>5169</v>
      </c>
      <c r="D108" s="231">
        <v>545</v>
      </c>
      <c r="E108" s="231"/>
      <c r="F108" s="232">
        <v>200000</v>
      </c>
      <c r="G108" s="232">
        <v>0</v>
      </c>
      <c r="H108" s="232">
        <v>200000</v>
      </c>
      <c r="I108" s="232"/>
      <c r="J108" s="232">
        <v>-200000</v>
      </c>
      <c r="K108" s="233"/>
      <c r="L108" s="234" t="s">
        <v>582</v>
      </c>
    </row>
    <row r="109" spans="1:12" x14ac:dyDescent="0.2">
      <c r="A109" s="231">
        <v>41</v>
      </c>
      <c r="B109" s="231">
        <v>2212</v>
      </c>
      <c r="C109" s="231">
        <v>5171</v>
      </c>
      <c r="D109" s="231">
        <v>509</v>
      </c>
      <c r="E109" s="231"/>
      <c r="F109" s="232">
        <v>150000</v>
      </c>
      <c r="G109" s="232">
        <v>0</v>
      </c>
      <c r="H109" s="232">
        <v>150000</v>
      </c>
      <c r="I109" s="232"/>
      <c r="J109" s="232">
        <v>-150000</v>
      </c>
      <c r="K109" s="233"/>
      <c r="L109" s="234" t="s">
        <v>37</v>
      </c>
    </row>
    <row r="110" spans="1:12" x14ac:dyDescent="0.2">
      <c r="A110" s="231">
        <v>41</v>
      </c>
      <c r="B110" s="231">
        <v>2212</v>
      </c>
      <c r="C110" s="231">
        <v>5171</v>
      </c>
      <c r="D110" s="231">
        <v>551</v>
      </c>
      <c r="E110" s="231"/>
      <c r="F110" s="232">
        <v>0</v>
      </c>
      <c r="G110" s="232">
        <v>350000</v>
      </c>
      <c r="H110" s="232">
        <v>350000</v>
      </c>
      <c r="I110" s="232">
        <v>332462</v>
      </c>
      <c r="J110" s="232">
        <v>-17538</v>
      </c>
      <c r="K110" s="233">
        <v>0.94989100000000004</v>
      </c>
      <c r="L110" s="234" t="s">
        <v>690</v>
      </c>
    </row>
    <row r="111" spans="1:12" x14ac:dyDescent="0.2">
      <c r="A111" s="231">
        <v>41</v>
      </c>
      <c r="B111" s="231">
        <v>2219</v>
      </c>
      <c r="C111" s="231">
        <v>5137</v>
      </c>
      <c r="D111" s="231">
        <v>523</v>
      </c>
      <c r="E111" s="231"/>
      <c r="F111" s="232">
        <v>0</v>
      </c>
      <c r="G111" s="232">
        <v>431500</v>
      </c>
      <c r="H111" s="232">
        <v>431500</v>
      </c>
      <c r="I111" s="232">
        <v>431412</v>
      </c>
      <c r="J111" s="232">
        <v>-88</v>
      </c>
      <c r="K111" s="233">
        <v>0.99979600000000002</v>
      </c>
      <c r="L111" s="234" t="s">
        <v>691</v>
      </c>
    </row>
    <row r="112" spans="1:12" x14ac:dyDescent="0.2">
      <c r="A112" s="231">
        <v>41</v>
      </c>
      <c r="B112" s="231">
        <v>2219</v>
      </c>
      <c r="C112" s="231">
        <v>5139</v>
      </c>
      <c r="D112" s="231">
        <v>523</v>
      </c>
      <c r="E112" s="231"/>
      <c r="F112" s="232">
        <v>0</v>
      </c>
      <c r="G112" s="232">
        <v>7100</v>
      </c>
      <c r="H112" s="232">
        <v>7100</v>
      </c>
      <c r="I112" s="232">
        <v>7078.5</v>
      </c>
      <c r="J112" s="232">
        <v>-21.5</v>
      </c>
      <c r="K112" s="233">
        <v>0.99697100000000005</v>
      </c>
      <c r="L112" s="234" t="s">
        <v>692</v>
      </c>
    </row>
    <row r="113" spans="1:12" x14ac:dyDescent="0.2">
      <c r="A113" s="231">
        <v>41</v>
      </c>
      <c r="B113" s="231">
        <v>2219</v>
      </c>
      <c r="C113" s="231">
        <v>5169</v>
      </c>
      <c r="D113" s="231">
        <v>505</v>
      </c>
      <c r="E113" s="231"/>
      <c r="F113" s="232">
        <v>100000</v>
      </c>
      <c r="G113" s="232">
        <v>-100000</v>
      </c>
      <c r="H113" s="232">
        <v>0</v>
      </c>
      <c r="I113" s="232"/>
      <c r="J113" s="232">
        <v>0</v>
      </c>
      <c r="K113" s="233">
        <v>0</v>
      </c>
      <c r="L113" s="234" t="s">
        <v>583</v>
      </c>
    </row>
    <row r="114" spans="1:12" x14ac:dyDescent="0.2">
      <c r="A114" s="231">
        <v>41</v>
      </c>
      <c r="B114" s="231">
        <v>2219</v>
      </c>
      <c r="C114" s="231">
        <v>5169</v>
      </c>
      <c r="D114" s="231">
        <v>506</v>
      </c>
      <c r="E114" s="231"/>
      <c r="F114" s="232">
        <v>150000</v>
      </c>
      <c r="G114" s="232">
        <v>0</v>
      </c>
      <c r="H114" s="232">
        <v>150000</v>
      </c>
      <c r="I114" s="232">
        <v>150000</v>
      </c>
      <c r="J114" s="232">
        <v>0</v>
      </c>
      <c r="K114" s="233">
        <v>1</v>
      </c>
      <c r="L114" s="234" t="s">
        <v>33</v>
      </c>
    </row>
    <row r="115" spans="1:12" x14ac:dyDescent="0.2">
      <c r="A115" s="231">
        <v>41</v>
      </c>
      <c r="B115" s="231">
        <v>2219</v>
      </c>
      <c r="C115" s="231">
        <v>5169</v>
      </c>
      <c r="D115" s="231">
        <v>508</v>
      </c>
      <c r="E115" s="231"/>
      <c r="F115" s="232">
        <v>100000</v>
      </c>
      <c r="G115" s="232">
        <v>-100000</v>
      </c>
      <c r="H115" s="232">
        <v>0</v>
      </c>
      <c r="I115" s="232"/>
      <c r="J115" s="232">
        <v>0</v>
      </c>
      <c r="K115" s="233">
        <v>0</v>
      </c>
      <c r="L115" s="234" t="s">
        <v>32</v>
      </c>
    </row>
    <row r="116" spans="1:12" x14ac:dyDescent="0.2">
      <c r="A116" s="231">
        <v>41</v>
      </c>
      <c r="B116" s="231">
        <v>2219</v>
      </c>
      <c r="C116" s="231">
        <v>5169</v>
      </c>
      <c r="D116" s="231">
        <v>5231</v>
      </c>
      <c r="E116" s="231"/>
      <c r="F116" s="232">
        <v>100000</v>
      </c>
      <c r="G116" s="232">
        <v>0</v>
      </c>
      <c r="H116" s="232">
        <v>100000</v>
      </c>
      <c r="I116" s="232"/>
      <c r="J116" s="232">
        <v>-100000</v>
      </c>
      <c r="K116" s="233"/>
      <c r="L116" s="234" t="s">
        <v>584</v>
      </c>
    </row>
    <row r="117" spans="1:12" x14ac:dyDescent="0.2">
      <c r="A117" s="231">
        <v>41</v>
      </c>
      <c r="B117" s="231">
        <v>2219</v>
      </c>
      <c r="C117" s="231">
        <v>5171</v>
      </c>
      <c r="D117" s="231"/>
      <c r="E117" s="231"/>
      <c r="F117" s="232">
        <v>0</v>
      </c>
      <c r="G117" s="232">
        <v>1242000</v>
      </c>
      <c r="H117" s="232">
        <v>1242000</v>
      </c>
      <c r="I117" s="232">
        <v>1241947.58</v>
      </c>
      <c r="J117" s="232">
        <v>-52.42</v>
      </c>
      <c r="K117" s="233">
        <v>0.99995699999999998</v>
      </c>
      <c r="L117" s="234" t="s">
        <v>693</v>
      </c>
    </row>
    <row r="118" spans="1:12" x14ac:dyDescent="0.2">
      <c r="A118" s="231">
        <v>41</v>
      </c>
      <c r="B118" s="231">
        <v>2219</v>
      </c>
      <c r="C118" s="231">
        <v>5171</v>
      </c>
      <c r="D118" s="231">
        <v>523</v>
      </c>
      <c r="E118" s="231"/>
      <c r="F118" s="232">
        <v>1000000</v>
      </c>
      <c r="G118" s="232">
        <v>459100</v>
      </c>
      <c r="H118" s="232">
        <v>1459100</v>
      </c>
      <c r="I118" s="232">
        <v>423881.5</v>
      </c>
      <c r="J118" s="232">
        <v>-1035218.5</v>
      </c>
      <c r="K118" s="233">
        <v>0.29050799999999999</v>
      </c>
      <c r="L118" s="234" t="s">
        <v>585</v>
      </c>
    </row>
    <row r="119" spans="1:12" x14ac:dyDescent="0.2">
      <c r="A119" s="231">
        <v>41</v>
      </c>
      <c r="B119" s="231">
        <v>2219</v>
      </c>
      <c r="C119" s="231">
        <v>5901</v>
      </c>
      <c r="D119" s="231"/>
      <c r="E119" s="231"/>
      <c r="F119" s="232">
        <v>0</v>
      </c>
      <c r="G119" s="232">
        <v>626500</v>
      </c>
      <c r="H119" s="232">
        <v>626500</v>
      </c>
      <c r="I119" s="232"/>
      <c r="J119" s="232">
        <v>-626500</v>
      </c>
      <c r="K119" s="233"/>
      <c r="L119" s="234" t="s">
        <v>694</v>
      </c>
    </row>
    <row r="120" spans="1:12" x14ac:dyDescent="0.2">
      <c r="A120" s="231">
        <v>41</v>
      </c>
      <c r="B120" s="231">
        <v>2229</v>
      </c>
      <c r="C120" s="231">
        <v>5169</v>
      </c>
      <c r="D120" s="231">
        <v>504</v>
      </c>
      <c r="E120" s="231"/>
      <c r="F120" s="232">
        <v>100000</v>
      </c>
      <c r="G120" s="232">
        <v>0</v>
      </c>
      <c r="H120" s="232">
        <v>100000</v>
      </c>
      <c r="I120" s="232">
        <v>44487</v>
      </c>
      <c r="J120" s="232">
        <v>-55513</v>
      </c>
      <c r="K120" s="233">
        <v>0.44486999999999999</v>
      </c>
      <c r="L120" s="234" t="s">
        <v>36</v>
      </c>
    </row>
    <row r="121" spans="1:12" x14ac:dyDescent="0.2">
      <c r="A121" s="231">
        <v>41</v>
      </c>
      <c r="B121" s="231">
        <v>2341</v>
      </c>
      <c r="C121" s="231">
        <v>5171</v>
      </c>
      <c r="D121" s="231">
        <v>548</v>
      </c>
      <c r="E121" s="231"/>
      <c r="F121" s="232">
        <v>600000</v>
      </c>
      <c r="G121" s="232">
        <v>-277000</v>
      </c>
      <c r="H121" s="232">
        <v>323000</v>
      </c>
      <c r="I121" s="232">
        <v>322366.52</v>
      </c>
      <c r="J121" s="232">
        <v>-633.48</v>
      </c>
      <c r="K121" s="233">
        <v>0.99803799999999998</v>
      </c>
      <c r="L121" s="234" t="s">
        <v>697</v>
      </c>
    </row>
    <row r="122" spans="1:12" x14ac:dyDescent="0.2">
      <c r="A122" s="231">
        <v>41</v>
      </c>
      <c r="B122" s="231">
        <v>2341</v>
      </c>
      <c r="C122" s="231">
        <v>5171</v>
      </c>
      <c r="D122" s="231">
        <v>548</v>
      </c>
      <c r="E122" s="231">
        <v>29025</v>
      </c>
      <c r="F122" s="232">
        <v>0</v>
      </c>
      <c r="G122" s="232">
        <v>549100</v>
      </c>
      <c r="H122" s="232">
        <v>549100</v>
      </c>
      <c r="I122" s="232">
        <v>549008</v>
      </c>
      <c r="J122" s="232">
        <v>-92</v>
      </c>
      <c r="K122" s="233">
        <v>0.99983200000000005</v>
      </c>
      <c r="L122" s="234" t="s">
        <v>695</v>
      </c>
    </row>
    <row r="123" spans="1:12" x14ac:dyDescent="0.2">
      <c r="A123" s="231">
        <v>41</v>
      </c>
      <c r="B123" s="231">
        <v>3113</v>
      </c>
      <c r="C123" s="231">
        <v>5137</v>
      </c>
      <c r="D123" s="231">
        <v>14053</v>
      </c>
      <c r="E123" s="231"/>
      <c r="F123" s="232">
        <v>0</v>
      </c>
      <c r="G123" s="232">
        <v>717000</v>
      </c>
      <c r="H123" s="232">
        <v>717000</v>
      </c>
      <c r="I123" s="232">
        <v>716962.51</v>
      </c>
      <c r="J123" s="232">
        <v>-37.49</v>
      </c>
      <c r="K123" s="233">
        <v>0.99994700000000003</v>
      </c>
      <c r="L123" s="234" t="s">
        <v>696</v>
      </c>
    </row>
    <row r="124" spans="1:12" x14ac:dyDescent="0.2">
      <c r="A124" s="231">
        <v>41</v>
      </c>
      <c r="B124" s="231">
        <v>3113</v>
      </c>
      <c r="C124" s="231">
        <v>5139</v>
      </c>
      <c r="D124" s="231">
        <v>14053</v>
      </c>
      <c r="E124" s="231"/>
      <c r="F124" s="232">
        <v>0</v>
      </c>
      <c r="G124" s="232">
        <v>530300</v>
      </c>
      <c r="H124" s="232">
        <v>530300</v>
      </c>
      <c r="I124" s="232">
        <v>530243.78</v>
      </c>
      <c r="J124" s="232">
        <v>-56.22</v>
      </c>
      <c r="K124" s="233">
        <v>0.99989300000000003</v>
      </c>
      <c r="L124" s="234" t="s">
        <v>698</v>
      </c>
    </row>
    <row r="125" spans="1:12" x14ac:dyDescent="0.2">
      <c r="A125" s="231">
        <v>41</v>
      </c>
      <c r="B125" s="231">
        <v>3315</v>
      </c>
      <c r="C125" s="231">
        <v>5169</v>
      </c>
      <c r="D125" s="231">
        <v>549</v>
      </c>
      <c r="E125" s="231"/>
      <c r="F125" s="232">
        <v>0</v>
      </c>
      <c r="G125" s="232">
        <v>624300</v>
      </c>
      <c r="H125" s="232">
        <v>624300</v>
      </c>
      <c r="I125" s="232">
        <v>624245</v>
      </c>
      <c r="J125" s="232">
        <v>-55</v>
      </c>
      <c r="K125" s="233">
        <v>0.99991099999999999</v>
      </c>
      <c r="L125" s="234" t="s">
        <v>699</v>
      </c>
    </row>
    <row r="126" spans="1:12" x14ac:dyDescent="0.2">
      <c r="A126" s="231">
        <v>41</v>
      </c>
      <c r="B126" s="231">
        <v>3315</v>
      </c>
      <c r="C126" s="231">
        <v>5171</v>
      </c>
      <c r="D126" s="231">
        <v>537</v>
      </c>
      <c r="E126" s="231"/>
      <c r="F126" s="232">
        <v>800000</v>
      </c>
      <c r="G126" s="232">
        <v>-324300</v>
      </c>
      <c r="H126" s="232">
        <v>475700</v>
      </c>
      <c r="I126" s="232">
        <v>302492.74</v>
      </c>
      <c r="J126" s="232">
        <v>-173207.26</v>
      </c>
      <c r="K126" s="233">
        <v>0.63588900000000004</v>
      </c>
      <c r="L126" s="234" t="s">
        <v>586</v>
      </c>
    </row>
    <row r="127" spans="1:12" x14ac:dyDescent="0.2">
      <c r="A127" s="231">
        <v>41</v>
      </c>
      <c r="B127" s="231">
        <v>3392</v>
      </c>
      <c r="C127" s="231">
        <v>5169</v>
      </c>
      <c r="D127" s="231">
        <v>513</v>
      </c>
      <c r="E127" s="231"/>
      <c r="F127" s="232">
        <v>400000</v>
      </c>
      <c r="G127" s="232">
        <v>0</v>
      </c>
      <c r="H127" s="232">
        <v>400000</v>
      </c>
      <c r="I127" s="232">
        <v>249260</v>
      </c>
      <c r="J127" s="232">
        <v>-150740</v>
      </c>
      <c r="K127" s="233">
        <v>0.62314999999999998</v>
      </c>
      <c r="L127" s="234" t="s">
        <v>413</v>
      </c>
    </row>
    <row r="128" spans="1:12" x14ac:dyDescent="0.2">
      <c r="A128" s="231">
        <v>41</v>
      </c>
      <c r="B128" s="231">
        <v>3392</v>
      </c>
      <c r="C128" s="231">
        <v>5171</v>
      </c>
      <c r="D128" s="231">
        <v>515</v>
      </c>
      <c r="E128" s="231"/>
      <c r="F128" s="232">
        <v>400000</v>
      </c>
      <c r="G128" s="232">
        <v>0</v>
      </c>
      <c r="H128" s="232">
        <v>400000</v>
      </c>
      <c r="I128" s="232">
        <v>369215.3</v>
      </c>
      <c r="J128" s="232">
        <v>-30784.7</v>
      </c>
      <c r="K128" s="233">
        <v>0.92303800000000003</v>
      </c>
      <c r="L128" s="234" t="s">
        <v>587</v>
      </c>
    </row>
    <row r="129" spans="1:12" x14ac:dyDescent="0.2">
      <c r="A129" s="231">
        <v>41</v>
      </c>
      <c r="B129" s="231">
        <v>3412</v>
      </c>
      <c r="C129" s="231">
        <v>5169</v>
      </c>
      <c r="D129" s="231">
        <v>536</v>
      </c>
      <c r="E129" s="231"/>
      <c r="F129" s="232">
        <v>0</v>
      </c>
      <c r="G129" s="232">
        <v>601000</v>
      </c>
      <c r="H129" s="232">
        <v>601000</v>
      </c>
      <c r="I129" s="232">
        <v>590328.75</v>
      </c>
      <c r="J129" s="232">
        <v>-10671.25</v>
      </c>
      <c r="K129" s="233">
        <v>0.98224400000000001</v>
      </c>
      <c r="L129" s="234" t="s">
        <v>700</v>
      </c>
    </row>
    <row r="130" spans="1:12" x14ac:dyDescent="0.2">
      <c r="A130" s="231">
        <v>41</v>
      </c>
      <c r="B130" s="231">
        <v>3636</v>
      </c>
      <c r="C130" s="231">
        <v>5169</v>
      </c>
      <c r="D130" s="231">
        <v>522</v>
      </c>
      <c r="E130" s="231"/>
      <c r="F130" s="232">
        <v>270000</v>
      </c>
      <c r="G130" s="232">
        <v>0</v>
      </c>
      <c r="H130" s="232">
        <v>270000</v>
      </c>
      <c r="I130" s="232">
        <v>43560</v>
      </c>
      <c r="J130" s="232">
        <v>-226440</v>
      </c>
      <c r="K130" s="233">
        <v>0.161333</v>
      </c>
      <c r="L130" s="234" t="s">
        <v>31</v>
      </c>
    </row>
    <row r="131" spans="1:12" x14ac:dyDescent="0.2">
      <c r="A131" s="231">
        <v>41</v>
      </c>
      <c r="B131" s="231">
        <v>3699</v>
      </c>
      <c r="C131" s="231">
        <v>5169</v>
      </c>
      <c r="D131" s="231">
        <v>201</v>
      </c>
      <c r="E131" s="231">
        <v>17016</v>
      </c>
      <c r="F131" s="232">
        <v>0</v>
      </c>
      <c r="G131" s="232">
        <v>800000</v>
      </c>
      <c r="H131" s="232">
        <v>800000</v>
      </c>
      <c r="I131" s="232">
        <v>523446</v>
      </c>
      <c r="J131" s="232">
        <v>-276554</v>
      </c>
      <c r="K131" s="233">
        <v>0.65430699999999997</v>
      </c>
      <c r="L131" s="234" t="s">
        <v>701</v>
      </c>
    </row>
    <row r="132" spans="1:12" x14ac:dyDescent="0.2">
      <c r="A132" s="231">
        <v>41</v>
      </c>
      <c r="B132" s="231">
        <v>6171</v>
      </c>
      <c r="C132" s="231">
        <v>5021</v>
      </c>
      <c r="D132" s="231">
        <v>520</v>
      </c>
      <c r="E132" s="231"/>
      <c r="F132" s="232">
        <v>0</v>
      </c>
      <c r="G132" s="232">
        <v>60000</v>
      </c>
      <c r="H132" s="232">
        <v>60000</v>
      </c>
      <c r="I132" s="232">
        <v>60000</v>
      </c>
      <c r="J132" s="232">
        <v>0</v>
      </c>
      <c r="K132" s="233">
        <v>1</v>
      </c>
      <c r="L132" s="234" t="s">
        <v>702</v>
      </c>
    </row>
    <row r="133" spans="1:12" x14ac:dyDescent="0.2">
      <c r="A133" s="231">
        <v>41</v>
      </c>
      <c r="B133" s="231">
        <v>6171</v>
      </c>
      <c r="C133" s="231">
        <v>5031</v>
      </c>
      <c r="D133" s="231">
        <v>520</v>
      </c>
      <c r="E133" s="231"/>
      <c r="F133" s="232">
        <v>0</v>
      </c>
      <c r="G133" s="232">
        <v>15000</v>
      </c>
      <c r="H133" s="232">
        <v>15000</v>
      </c>
      <c r="I133" s="232">
        <v>15000</v>
      </c>
      <c r="J133" s="232">
        <v>0</v>
      </c>
      <c r="K133" s="233">
        <v>1</v>
      </c>
      <c r="L133" s="234" t="s">
        <v>703</v>
      </c>
    </row>
    <row r="134" spans="1:12" x14ac:dyDescent="0.2">
      <c r="A134" s="231">
        <v>41</v>
      </c>
      <c r="B134" s="231">
        <v>6171</v>
      </c>
      <c r="C134" s="231">
        <v>5032</v>
      </c>
      <c r="D134" s="231">
        <v>520</v>
      </c>
      <c r="E134" s="231"/>
      <c r="F134" s="232">
        <v>0</v>
      </c>
      <c r="G134" s="232">
        <v>5400</v>
      </c>
      <c r="H134" s="232">
        <v>5400</v>
      </c>
      <c r="I134" s="232">
        <v>5400</v>
      </c>
      <c r="J134" s="232">
        <v>0</v>
      </c>
      <c r="K134" s="233">
        <v>1</v>
      </c>
      <c r="L134" s="234" t="s">
        <v>704</v>
      </c>
    </row>
    <row r="135" spans="1:12" x14ac:dyDescent="0.2">
      <c r="A135" s="231">
        <v>41</v>
      </c>
      <c r="B135" s="231">
        <v>6171</v>
      </c>
      <c r="C135" s="231">
        <v>5169</v>
      </c>
      <c r="D135" s="231">
        <v>514</v>
      </c>
      <c r="E135" s="231"/>
      <c r="F135" s="232">
        <v>100000</v>
      </c>
      <c r="G135" s="232">
        <v>0</v>
      </c>
      <c r="H135" s="232">
        <v>100000</v>
      </c>
      <c r="I135" s="232">
        <v>79536</v>
      </c>
      <c r="J135" s="232">
        <v>-20464</v>
      </c>
      <c r="K135" s="233">
        <v>0.79535999999999996</v>
      </c>
      <c r="L135" s="234" t="s">
        <v>588</v>
      </c>
    </row>
    <row r="136" spans="1:12" x14ac:dyDescent="0.2">
      <c r="A136" s="231">
        <v>41</v>
      </c>
      <c r="B136" s="231">
        <v>6171</v>
      </c>
      <c r="C136" s="231">
        <v>5169</v>
      </c>
      <c r="D136" s="231">
        <v>517</v>
      </c>
      <c r="E136" s="231"/>
      <c r="F136" s="232">
        <v>150000</v>
      </c>
      <c r="G136" s="232">
        <v>710500</v>
      </c>
      <c r="H136" s="232">
        <v>860500</v>
      </c>
      <c r="I136" s="232">
        <v>637113.92000000004</v>
      </c>
      <c r="J136" s="232">
        <v>-223386.08</v>
      </c>
      <c r="K136" s="233">
        <v>0.74039900000000003</v>
      </c>
      <c r="L136" s="234" t="s">
        <v>34</v>
      </c>
    </row>
    <row r="137" spans="1:12" x14ac:dyDescent="0.2">
      <c r="A137" s="231">
        <v>41</v>
      </c>
      <c r="B137" s="231">
        <v>6171</v>
      </c>
      <c r="C137" s="231">
        <v>5169</v>
      </c>
      <c r="D137" s="231">
        <v>520</v>
      </c>
      <c r="E137" s="231"/>
      <c r="F137" s="232">
        <v>500000</v>
      </c>
      <c r="G137" s="232">
        <v>919600</v>
      </c>
      <c r="H137" s="232">
        <v>1419600</v>
      </c>
      <c r="I137" s="232">
        <v>996116</v>
      </c>
      <c r="J137" s="232">
        <v>-423484</v>
      </c>
      <c r="K137" s="233">
        <v>0.70168699999999995</v>
      </c>
      <c r="L137" s="234" t="s">
        <v>589</v>
      </c>
    </row>
    <row r="138" spans="1:12" x14ac:dyDescent="0.2">
      <c r="A138" s="231">
        <v>41</v>
      </c>
      <c r="B138" s="231">
        <v>6171</v>
      </c>
      <c r="C138" s="231">
        <v>5169</v>
      </c>
      <c r="D138" s="231">
        <v>521</v>
      </c>
      <c r="E138" s="231"/>
      <c r="F138" s="232">
        <v>200000</v>
      </c>
      <c r="G138" s="232">
        <v>-103100</v>
      </c>
      <c r="H138" s="232">
        <v>96900</v>
      </c>
      <c r="I138" s="232">
        <v>92950</v>
      </c>
      <c r="J138" s="232">
        <v>-3950</v>
      </c>
      <c r="K138" s="233">
        <v>0.95923599999999998</v>
      </c>
      <c r="L138" s="234" t="s">
        <v>414</v>
      </c>
    </row>
    <row r="139" spans="1:12" x14ac:dyDescent="0.2">
      <c r="A139" s="231">
        <v>41</v>
      </c>
      <c r="B139" s="231">
        <v>6171</v>
      </c>
      <c r="C139" s="231">
        <v>5169</v>
      </c>
      <c r="D139" s="231">
        <v>539</v>
      </c>
      <c r="E139" s="231"/>
      <c r="F139" s="232">
        <v>100000</v>
      </c>
      <c r="G139" s="232">
        <v>0</v>
      </c>
      <c r="H139" s="232">
        <v>100000</v>
      </c>
      <c r="I139" s="232">
        <v>100000</v>
      </c>
      <c r="J139" s="232">
        <v>0</v>
      </c>
      <c r="K139" s="233">
        <v>1</v>
      </c>
      <c r="L139" s="234" t="s">
        <v>590</v>
      </c>
    </row>
    <row r="140" spans="1:12" x14ac:dyDescent="0.2">
      <c r="A140" s="231">
        <v>41</v>
      </c>
      <c r="B140" s="231">
        <v>6171</v>
      </c>
      <c r="C140" s="231">
        <v>5171</v>
      </c>
      <c r="D140" s="231">
        <v>548</v>
      </c>
      <c r="E140" s="231"/>
      <c r="F140" s="232">
        <v>0</v>
      </c>
      <c r="G140" s="232">
        <v>3000000</v>
      </c>
      <c r="H140" s="232">
        <v>3000000</v>
      </c>
      <c r="I140" s="232"/>
      <c r="J140" s="232">
        <v>-3000000</v>
      </c>
      <c r="K140" s="233"/>
      <c r="L140" s="234" t="s">
        <v>705</v>
      </c>
    </row>
    <row r="141" spans="1:12" x14ac:dyDescent="0.2">
      <c r="A141" s="231">
        <v>41</v>
      </c>
      <c r="B141" s="231">
        <v>6171</v>
      </c>
      <c r="C141" s="231">
        <v>5171</v>
      </c>
      <c r="D141" s="231">
        <v>550</v>
      </c>
      <c r="E141" s="231"/>
      <c r="F141" s="232">
        <v>0</v>
      </c>
      <c r="G141" s="232">
        <v>403100</v>
      </c>
      <c r="H141" s="232">
        <v>403100</v>
      </c>
      <c r="I141" s="232">
        <v>3403048.61</v>
      </c>
      <c r="J141" s="232">
        <v>2999948.61</v>
      </c>
      <c r="K141" s="233">
        <v>8.4421940000000006</v>
      </c>
      <c r="L141" s="234" t="s">
        <v>706</v>
      </c>
    </row>
    <row r="142" spans="1:12" x14ac:dyDescent="0.2">
      <c r="A142" s="652" t="s">
        <v>591</v>
      </c>
      <c r="B142" s="652"/>
      <c r="C142" s="652"/>
      <c r="D142" s="652"/>
      <c r="E142" s="652"/>
      <c r="F142" s="653">
        <v>5420000</v>
      </c>
      <c r="G142" s="653">
        <v>11147100</v>
      </c>
      <c r="H142" s="653">
        <v>16567100</v>
      </c>
      <c r="I142" s="653">
        <v>12841561.710000001</v>
      </c>
      <c r="J142" s="653">
        <v>-3725538.29</v>
      </c>
      <c r="K142" s="654">
        <v>0.77512429513916137</v>
      </c>
      <c r="L142" s="655"/>
    </row>
    <row r="143" spans="1:12" x14ac:dyDescent="0.2">
      <c r="A143" s="231">
        <v>41</v>
      </c>
      <c r="B143" s="231">
        <v>2119</v>
      </c>
      <c r="C143" s="231">
        <v>6121</v>
      </c>
      <c r="D143" s="231">
        <v>5181</v>
      </c>
      <c r="E143" s="231"/>
      <c r="F143" s="232">
        <v>3000000</v>
      </c>
      <c r="G143" s="232">
        <v>-3000000</v>
      </c>
      <c r="H143" s="232">
        <v>0</v>
      </c>
      <c r="I143" s="232"/>
      <c r="J143" s="232">
        <v>0</v>
      </c>
      <c r="K143" s="233">
        <v>0</v>
      </c>
      <c r="L143" s="234" t="s">
        <v>423</v>
      </c>
    </row>
    <row r="144" spans="1:12" x14ac:dyDescent="0.2">
      <c r="A144" s="231">
        <v>41</v>
      </c>
      <c r="B144" s="231">
        <v>2212</v>
      </c>
      <c r="C144" s="231">
        <v>6121</v>
      </c>
      <c r="D144" s="231">
        <v>502</v>
      </c>
      <c r="E144" s="231"/>
      <c r="F144" s="232">
        <v>9000000</v>
      </c>
      <c r="G144" s="232">
        <v>0</v>
      </c>
      <c r="H144" s="232">
        <v>9000000</v>
      </c>
      <c r="I144" s="232">
        <v>8423892.8200000003</v>
      </c>
      <c r="J144" s="232">
        <v>-576107.18000000005</v>
      </c>
      <c r="K144" s="233">
        <v>0.93598800000000004</v>
      </c>
      <c r="L144" s="234" t="s">
        <v>592</v>
      </c>
    </row>
    <row r="145" spans="1:12" x14ac:dyDescent="0.2">
      <c r="A145" s="231">
        <v>41</v>
      </c>
      <c r="B145" s="231">
        <v>2212</v>
      </c>
      <c r="C145" s="231">
        <v>6121</v>
      </c>
      <c r="D145" s="231">
        <v>519</v>
      </c>
      <c r="E145" s="231"/>
      <c r="F145" s="232">
        <v>130000</v>
      </c>
      <c r="G145" s="232">
        <v>0</v>
      </c>
      <c r="H145" s="232">
        <v>130000</v>
      </c>
      <c r="I145" s="232">
        <v>71148</v>
      </c>
      <c r="J145" s="232">
        <v>-58852</v>
      </c>
      <c r="K145" s="233">
        <v>0.547292</v>
      </c>
      <c r="L145" s="234" t="s">
        <v>38</v>
      </c>
    </row>
    <row r="146" spans="1:12" x14ac:dyDescent="0.2">
      <c r="A146" s="231">
        <v>41</v>
      </c>
      <c r="B146" s="231">
        <v>2219</v>
      </c>
      <c r="C146" s="231">
        <v>6121</v>
      </c>
      <c r="D146" s="231">
        <v>505</v>
      </c>
      <c r="E146" s="231"/>
      <c r="F146" s="232">
        <v>0</v>
      </c>
      <c r="G146" s="232">
        <v>500000</v>
      </c>
      <c r="H146" s="232">
        <v>500000</v>
      </c>
      <c r="I146" s="232">
        <v>430770</v>
      </c>
      <c r="J146" s="232">
        <v>-69230</v>
      </c>
      <c r="K146" s="233">
        <v>0.86153999999999997</v>
      </c>
      <c r="L146" s="234" t="s">
        <v>707</v>
      </c>
    </row>
    <row r="147" spans="1:12" x14ac:dyDescent="0.2">
      <c r="A147" s="231">
        <v>41</v>
      </c>
      <c r="B147" s="231">
        <v>2219</v>
      </c>
      <c r="C147" s="231">
        <v>6121</v>
      </c>
      <c r="D147" s="231">
        <v>508</v>
      </c>
      <c r="E147" s="231"/>
      <c r="F147" s="232">
        <v>0</v>
      </c>
      <c r="G147" s="232">
        <v>100000</v>
      </c>
      <c r="H147" s="232">
        <v>100000</v>
      </c>
      <c r="I147" s="232">
        <v>64527</v>
      </c>
      <c r="J147" s="232">
        <v>-35473</v>
      </c>
      <c r="K147" s="233">
        <v>0.64527000000000001</v>
      </c>
      <c r="L147" s="234" t="s">
        <v>32</v>
      </c>
    </row>
    <row r="148" spans="1:12" x14ac:dyDescent="0.2">
      <c r="A148" s="231">
        <v>41</v>
      </c>
      <c r="B148" s="231">
        <v>2219</v>
      </c>
      <c r="C148" s="231">
        <v>6121</v>
      </c>
      <c r="D148" s="231">
        <v>5181</v>
      </c>
      <c r="E148" s="231"/>
      <c r="F148" s="232">
        <v>0</v>
      </c>
      <c r="G148" s="232">
        <v>104000</v>
      </c>
      <c r="H148" s="232">
        <v>104000</v>
      </c>
      <c r="I148" s="232">
        <v>103934.33</v>
      </c>
      <c r="J148" s="232">
        <v>-65.67</v>
      </c>
      <c r="K148" s="233">
        <v>0.99936800000000003</v>
      </c>
      <c r="L148" s="234" t="s">
        <v>423</v>
      </c>
    </row>
    <row r="149" spans="1:12" x14ac:dyDescent="0.2">
      <c r="A149" s="231">
        <v>41</v>
      </c>
      <c r="B149" s="231">
        <v>2219</v>
      </c>
      <c r="C149" s="231">
        <v>6121</v>
      </c>
      <c r="D149" s="231">
        <v>140531</v>
      </c>
      <c r="E149" s="231"/>
      <c r="F149" s="232">
        <v>1000000</v>
      </c>
      <c r="G149" s="232">
        <v>400000</v>
      </c>
      <c r="H149" s="232">
        <v>1400000</v>
      </c>
      <c r="I149" s="232">
        <v>1385269.92</v>
      </c>
      <c r="J149" s="232">
        <v>-14730.08</v>
      </c>
      <c r="K149" s="233">
        <v>0.98947799999999997</v>
      </c>
      <c r="L149" s="234" t="s">
        <v>593</v>
      </c>
    </row>
    <row r="150" spans="1:12" x14ac:dyDescent="0.2">
      <c r="A150" s="231">
        <v>41</v>
      </c>
      <c r="B150" s="231">
        <v>2219</v>
      </c>
      <c r="C150" s="231">
        <v>6122</v>
      </c>
      <c r="D150" s="231">
        <v>523</v>
      </c>
      <c r="E150" s="231"/>
      <c r="F150" s="232">
        <v>0</v>
      </c>
      <c r="G150" s="232">
        <v>102300</v>
      </c>
      <c r="H150" s="232">
        <v>102300</v>
      </c>
      <c r="I150" s="232">
        <v>102268</v>
      </c>
      <c r="J150" s="232">
        <v>-32</v>
      </c>
      <c r="K150" s="233">
        <v>0.99968699999999999</v>
      </c>
      <c r="L150" s="234" t="s">
        <v>711</v>
      </c>
    </row>
    <row r="151" spans="1:12" x14ac:dyDescent="0.2">
      <c r="A151" s="231">
        <v>41</v>
      </c>
      <c r="B151" s="231">
        <v>2341</v>
      </c>
      <c r="C151" s="231">
        <v>6121</v>
      </c>
      <c r="D151" s="231">
        <v>548</v>
      </c>
      <c r="E151" s="231"/>
      <c r="F151" s="232">
        <v>0</v>
      </c>
      <c r="G151" s="232">
        <v>176000</v>
      </c>
      <c r="H151" s="232">
        <v>176000</v>
      </c>
      <c r="I151" s="232">
        <v>175998.48</v>
      </c>
      <c r="J151" s="232">
        <v>-1.52</v>
      </c>
      <c r="K151" s="233">
        <v>0.99999099999999996</v>
      </c>
      <c r="L151" s="234" t="s">
        <v>708</v>
      </c>
    </row>
    <row r="152" spans="1:12" x14ac:dyDescent="0.2">
      <c r="A152" s="231">
        <v>41</v>
      </c>
      <c r="B152" s="231">
        <v>2341</v>
      </c>
      <c r="C152" s="231">
        <v>6121</v>
      </c>
      <c r="D152" s="231">
        <v>548</v>
      </c>
      <c r="E152" s="231">
        <v>29996</v>
      </c>
      <c r="F152" s="232">
        <v>0</v>
      </c>
      <c r="G152" s="232">
        <v>704000</v>
      </c>
      <c r="H152" s="232">
        <v>704000</v>
      </c>
      <c r="I152" s="232">
        <v>703992</v>
      </c>
      <c r="J152" s="232">
        <v>-8</v>
      </c>
      <c r="K152" s="233">
        <v>0.99998799999999999</v>
      </c>
      <c r="L152" s="234" t="s">
        <v>695</v>
      </c>
    </row>
    <row r="153" spans="1:12" x14ac:dyDescent="0.2">
      <c r="A153" s="231">
        <v>41</v>
      </c>
      <c r="B153" s="231">
        <v>3113</v>
      </c>
      <c r="C153" s="231">
        <v>6121</v>
      </c>
      <c r="D153" s="231">
        <v>14053</v>
      </c>
      <c r="E153" s="231"/>
      <c r="F153" s="232">
        <v>13000000</v>
      </c>
      <c r="G153" s="232">
        <v>-919600</v>
      </c>
      <c r="H153" s="232">
        <v>12080400</v>
      </c>
      <c r="I153" s="232">
        <v>12057027.93</v>
      </c>
      <c r="J153" s="232">
        <v>-23372.07</v>
      </c>
      <c r="K153" s="233">
        <v>0.99806499999999998</v>
      </c>
      <c r="L153" s="234" t="s">
        <v>594</v>
      </c>
    </row>
    <row r="154" spans="1:12" x14ac:dyDescent="0.2">
      <c r="A154" s="231">
        <v>41</v>
      </c>
      <c r="B154" s="231">
        <v>3113</v>
      </c>
      <c r="C154" s="231">
        <v>6121</v>
      </c>
      <c r="D154" s="231">
        <v>14053</v>
      </c>
      <c r="E154" s="231">
        <v>33966</v>
      </c>
      <c r="F154" s="232">
        <v>0</v>
      </c>
      <c r="G154" s="232">
        <v>25000000</v>
      </c>
      <c r="H154" s="232">
        <v>25000000</v>
      </c>
      <c r="I154" s="232">
        <v>25000000</v>
      </c>
      <c r="J154" s="232">
        <v>0</v>
      </c>
      <c r="K154" s="233">
        <v>1</v>
      </c>
      <c r="L154" s="234" t="s">
        <v>709</v>
      </c>
    </row>
    <row r="155" spans="1:12" x14ac:dyDescent="0.2">
      <c r="A155" s="231">
        <v>41</v>
      </c>
      <c r="B155" s="231">
        <v>3113</v>
      </c>
      <c r="C155" s="231">
        <v>6122</v>
      </c>
      <c r="D155" s="231">
        <v>14053</v>
      </c>
      <c r="E155" s="231"/>
      <c r="F155" s="232">
        <v>0</v>
      </c>
      <c r="G155" s="232">
        <v>472300</v>
      </c>
      <c r="H155" s="232">
        <v>472300</v>
      </c>
      <c r="I155" s="232">
        <v>472204.92</v>
      </c>
      <c r="J155" s="232">
        <v>-95.08</v>
      </c>
      <c r="K155" s="233">
        <v>0.99979799999999996</v>
      </c>
      <c r="L155" s="234" t="s">
        <v>710</v>
      </c>
    </row>
    <row r="156" spans="1:12" x14ac:dyDescent="0.2">
      <c r="A156" s="231">
        <v>41</v>
      </c>
      <c r="B156" s="231">
        <v>3322</v>
      </c>
      <c r="C156" s="231">
        <v>6121</v>
      </c>
      <c r="D156" s="231">
        <v>546</v>
      </c>
      <c r="E156" s="231"/>
      <c r="F156" s="232">
        <v>0</v>
      </c>
      <c r="G156" s="232">
        <v>280000</v>
      </c>
      <c r="H156" s="232">
        <v>280000</v>
      </c>
      <c r="I156" s="232">
        <v>46585</v>
      </c>
      <c r="J156" s="232">
        <v>-233415</v>
      </c>
      <c r="K156" s="233">
        <v>0.166375</v>
      </c>
      <c r="L156" s="234" t="s">
        <v>712</v>
      </c>
    </row>
    <row r="157" spans="1:12" x14ac:dyDescent="0.2">
      <c r="A157" s="231">
        <v>41</v>
      </c>
      <c r="B157" s="231">
        <v>3412</v>
      </c>
      <c r="C157" s="231">
        <v>6121</v>
      </c>
      <c r="D157" s="231">
        <v>536</v>
      </c>
      <c r="E157" s="231"/>
      <c r="F157" s="232">
        <v>18000000</v>
      </c>
      <c r="G157" s="232">
        <v>1851900</v>
      </c>
      <c r="H157" s="232">
        <v>19851900</v>
      </c>
      <c r="I157" s="232">
        <v>19851838.68</v>
      </c>
      <c r="J157" s="232">
        <v>-61.32</v>
      </c>
      <c r="K157" s="233">
        <v>0.999996</v>
      </c>
      <c r="L157" s="234" t="s">
        <v>595</v>
      </c>
    </row>
    <row r="158" spans="1:12" x14ac:dyDescent="0.2">
      <c r="A158" s="231">
        <v>41</v>
      </c>
      <c r="B158" s="231">
        <v>3412</v>
      </c>
      <c r="C158" s="231">
        <v>6121</v>
      </c>
      <c r="D158" s="231">
        <v>536</v>
      </c>
      <c r="E158" s="231">
        <v>341</v>
      </c>
      <c r="F158" s="232">
        <v>0</v>
      </c>
      <c r="G158" s="232">
        <v>150000</v>
      </c>
      <c r="H158" s="232">
        <v>150000</v>
      </c>
      <c r="I158" s="232">
        <v>150000</v>
      </c>
      <c r="J158" s="232">
        <v>0</v>
      </c>
      <c r="K158" s="233">
        <v>1</v>
      </c>
      <c r="L158" s="234" t="s">
        <v>713</v>
      </c>
    </row>
    <row r="159" spans="1:12" x14ac:dyDescent="0.2">
      <c r="A159" s="231">
        <v>41</v>
      </c>
      <c r="B159" s="231">
        <v>3412</v>
      </c>
      <c r="C159" s="231">
        <v>6121</v>
      </c>
      <c r="D159" s="231">
        <v>5361</v>
      </c>
      <c r="E159" s="231"/>
      <c r="F159" s="232">
        <v>300000</v>
      </c>
      <c r="G159" s="232">
        <v>-251900</v>
      </c>
      <c r="H159" s="232">
        <v>48100</v>
      </c>
      <c r="I159" s="232"/>
      <c r="J159" s="232">
        <v>-48100</v>
      </c>
      <c r="K159" s="233"/>
      <c r="L159" s="234" t="s">
        <v>596</v>
      </c>
    </row>
    <row r="160" spans="1:12" x14ac:dyDescent="0.2">
      <c r="A160" s="231">
        <v>41</v>
      </c>
      <c r="B160" s="231">
        <v>3612</v>
      </c>
      <c r="C160" s="231">
        <v>6121</v>
      </c>
      <c r="D160" s="231">
        <v>547</v>
      </c>
      <c r="E160" s="231"/>
      <c r="F160" s="232">
        <v>0</v>
      </c>
      <c r="G160" s="232">
        <v>250000</v>
      </c>
      <c r="H160" s="232">
        <v>250000</v>
      </c>
      <c r="I160" s="232"/>
      <c r="J160" s="232">
        <v>-250000</v>
      </c>
      <c r="K160" s="233"/>
      <c r="L160" s="234" t="s">
        <v>714</v>
      </c>
    </row>
    <row r="161" spans="1:12" x14ac:dyDescent="0.2">
      <c r="A161" s="231">
        <v>41</v>
      </c>
      <c r="B161" s="231">
        <v>3612</v>
      </c>
      <c r="C161" s="231">
        <v>6121</v>
      </c>
      <c r="D161" s="231">
        <v>3901</v>
      </c>
      <c r="E161" s="231"/>
      <c r="F161" s="232">
        <v>5500000</v>
      </c>
      <c r="G161" s="232">
        <v>0</v>
      </c>
      <c r="H161" s="232">
        <v>5500000</v>
      </c>
      <c r="I161" s="232">
        <v>5010515.6399999997</v>
      </c>
      <c r="J161" s="232">
        <v>-489484.36</v>
      </c>
      <c r="K161" s="233">
        <v>0.91100199999999998</v>
      </c>
      <c r="L161" s="234" t="s">
        <v>597</v>
      </c>
    </row>
    <row r="162" spans="1:12" x14ac:dyDescent="0.2">
      <c r="A162" s="231">
        <v>41</v>
      </c>
      <c r="B162" s="231">
        <v>3631</v>
      </c>
      <c r="C162" s="231">
        <v>6121</v>
      </c>
      <c r="D162" s="231">
        <v>525</v>
      </c>
      <c r="E162" s="231"/>
      <c r="F162" s="232">
        <v>600000</v>
      </c>
      <c r="G162" s="232">
        <v>0</v>
      </c>
      <c r="H162" s="232">
        <v>600000</v>
      </c>
      <c r="I162" s="232">
        <v>573408</v>
      </c>
      <c r="J162" s="232">
        <v>-26592</v>
      </c>
      <c r="K162" s="233">
        <v>0.95567999999999997</v>
      </c>
      <c r="L162" s="234" t="s">
        <v>598</v>
      </c>
    </row>
    <row r="163" spans="1:12" x14ac:dyDescent="0.2">
      <c r="A163" s="231">
        <v>41</v>
      </c>
      <c r="B163" s="231">
        <v>3631</v>
      </c>
      <c r="C163" s="231">
        <v>6121</v>
      </c>
      <c r="D163" s="231">
        <v>538</v>
      </c>
      <c r="E163" s="231"/>
      <c r="F163" s="232">
        <v>0</v>
      </c>
      <c r="G163" s="232">
        <v>80000</v>
      </c>
      <c r="H163" s="232">
        <v>80000</v>
      </c>
      <c r="I163" s="232">
        <v>62467</v>
      </c>
      <c r="J163" s="232">
        <v>-17533</v>
      </c>
      <c r="K163" s="233">
        <v>0.780837</v>
      </c>
      <c r="L163" s="234" t="s">
        <v>599</v>
      </c>
    </row>
    <row r="164" spans="1:12" x14ac:dyDescent="0.2">
      <c r="A164" s="231">
        <v>41</v>
      </c>
      <c r="B164" s="231">
        <v>3631</v>
      </c>
      <c r="C164" s="231">
        <v>6122</v>
      </c>
      <c r="D164" s="231">
        <v>538</v>
      </c>
      <c r="E164" s="231"/>
      <c r="F164" s="232">
        <v>80000</v>
      </c>
      <c r="G164" s="232">
        <v>-80000</v>
      </c>
      <c r="H164" s="232">
        <v>0</v>
      </c>
      <c r="I164" s="232"/>
      <c r="J164" s="232">
        <v>0</v>
      </c>
      <c r="K164" s="233">
        <v>0</v>
      </c>
      <c r="L164" s="234" t="s">
        <v>599</v>
      </c>
    </row>
    <row r="165" spans="1:12" x14ac:dyDescent="0.2">
      <c r="A165" s="231">
        <v>41</v>
      </c>
      <c r="B165" s="231">
        <v>3639</v>
      </c>
      <c r="C165" s="231">
        <v>6130</v>
      </c>
      <c r="D165" s="231">
        <v>55</v>
      </c>
      <c r="E165" s="231"/>
      <c r="F165" s="232">
        <v>200000</v>
      </c>
      <c r="G165" s="232">
        <v>1295700</v>
      </c>
      <c r="H165" s="232">
        <v>1495700</v>
      </c>
      <c r="I165" s="232">
        <v>1451777.5</v>
      </c>
      <c r="J165" s="232">
        <v>-43922.5</v>
      </c>
      <c r="K165" s="233">
        <v>0.970634</v>
      </c>
      <c r="L165" s="234" t="s">
        <v>600</v>
      </c>
    </row>
    <row r="166" spans="1:12" x14ac:dyDescent="0.2">
      <c r="A166" s="652" t="s">
        <v>591</v>
      </c>
      <c r="B166" s="652"/>
      <c r="C166" s="652"/>
      <c r="D166" s="652"/>
      <c r="E166" s="652"/>
      <c r="F166" s="653">
        <v>50810000</v>
      </c>
      <c r="G166" s="653">
        <v>27214700</v>
      </c>
      <c r="H166" s="653">
        <v>78024700</v>
      </c>
      <c r="I166" s="653">
        <v>76137625.219999999</v>
      </c>
      <c r="J166" s="653">
        <v>-1887074.78</v>
      </c>
      <c r="K166" s="654">
        <v>0.9758143923654945</v>
      </c>
      <c r="L166" s="655"/>
    </row>
    <row r="167" spans="1:12" x14ac:dyDescent="0.2">
      <c r="A167" s="251" t="s">
        <v>601</v>
      </c>
      <c r="B167" s="251"/>
      <c r="C167" s="251"/>
      <c r="D167" s="251"/>
      <c r="E167" s="251"/>
      <c r="F167" s="252">
        <v>56230000</v>
      </c>
      <c r="G167" s="252">
        <v>38361800</v>
      </c>
      <c r="H167" s="252">
        <v>94591800</v>
      </c>
      <c r="I167" s="252">
        <v>88979186.930000007</v>
      </c>
      <c r="J167" s="252">
        <v>-5612613.0700000003</v>
      </c>
      <c r="K167" s="253">
        <v>0.94066490890330878</v>
      </c>
      <c r="L167" s="254"/>
    </row>
    <row r="168" spans="1:12" x14ac:dyDescent="0.2">
      <c r="A168" s="231">
        <v>42</v>
      </c>
      <c r="B168" s="231">
        <v>6171</v>
      </c>
      <c r="C168" s="231">
        <v>5163</v>
      </c>
      <c r="D168" s="231"/>
      <c r="E168" s="231"/>
      <c r="F168" s="232">
        <v>500000</v>
      </c>
      <c r="G168" s="232">
        <v>0</v>
      </c>
      <c r="H168" s="232">
        <v>500000</v>
      </c>
      <c r="I168" s="232">
        <v>321969.93</v>
      </c>
      <c r="J168" s="232">
        <v>-178030.07</v>
      </c>
      <c r="K168" s="233">
        <v>0.64393900000000004</v>
      </c>
      <c r="L168" s="234" t="s">
        <v>602</v>
      </c>
    </row>
    <row r="169" spans="1:12" x14ac:dyDescent="0.2">
      <c r="A169" s="652" t="s">
        <v>603</v>
      </c>
      <c r="B169" s="652"/>
      <c r="C169" s="652"/>
      <c r="D169" s="652"/>
      <c r="E169" s="652"/>
      <c r="F169" s="653">
        <v>500000</v>
      </c>
      <c r="G169" s="653">
        <v>0</v>
      </c>
      <c r="H169" s="653">
        <v>500000</v>
      </c>
      <c r="I169" s="653">
        <v>321969.93</v>
      </c>
      <c r="J169" s="653">
        <v>-178030.07</v>
      </c>
      <c r="K169" s="654">
        <v>0.64393986000000003</v>
      </c>
      <c r="L169" s="655"/>
    </row>
    <row r="170" spans="1:12" x14ac:dyDescent="0.2">
      <c r="A170" s="251" t="s">
        <v>604</v>
      </c>
      <c r="B170" s="251"/>
      <c r="C170" s="251"/>
      <c r="D170" s="251"/>
      <c r="E170" s="251"/>
      <c r="F170" s="252">
        <v>500000</v>
      </c>
      <c r="G170" s="252">
        <v>0</v>
      </c>
      <c r="H170" s="252">
        <v>500000</v>
      </c>
      <c r="I170" s="252">
        <v>321969.93</v>
      </c>
      <c r="J170" s="252">
        <v>-178030.07</v>
      </c>
      <c r="K170" s="253">
        <v>0.64393986000000003</v>
      </c>
      <c r="L170" s="254"/>
    </row>
    <row r="171" spans="1:12" x14ac:dyDescent="0.2">
      <c r="A171" s="231">
        <v>50</v>
      </c>
      <c r="B171" s="231">
        <v>3429</v>
      </c>
      <c r="C171" s="231">
        <v>5136</v>
      </c>
      <c r="D171" s="231">
        <v>701</v>
      </c>
      <c r="E171" s="231"/>
      <c r="F171" s="232">
        <v>2000</v>
      </c>
      <c r="G171" s="232">
        <v>0</v>
      </c>
      <c r="H171" s="232">
        <v>2000</v>
      </c>
      <c r="I171" s="232"/>
      <c r="J171" s="232">
        <v>-2000</v>
      </c>
      <c r="K171" s="233"/>
      <c r="L171" s="234" t="s">
        <v>605</v>
      </c>
    </row>
    <row r="172" spans="1:12" x14ac:dyDescent="0.2">
      <c r="A172" s="231">
        <v>50</v>
      </c>
      <c r="B172" s="231">
        <v>3429</v>
      </c>
      <c r="C172" s="231">
        <v>5137</v>
      </c>
      <c r="D172" s="231">
        <v>701</v>
      </c>
      <c r="E172" s="231"/>
      <c r="F172" s="232">
        <v>50000</v>
      </c>
      <c r="G172" s="232">
        <v>0</v>
      </c>
      <c r="H172" s="232">
        <v>50000</v>
      </c>
      <c r="I172" s="232"/>
      <c r="J172" s="232">
        <v>-50000</v>
      </c>
      <c r="K172" s="233"/>
      <c r="L172" s="234" t="s">
        <v>415</v>
      </c>
    </row>
    <row r="173" spans="1:12" x14ac:dyDescent="0.2">
      <c r="A173" s="231">
        <v>50</v>
      </c>
      <c r="B173" s="231">
        <v>3429</v>
      </c>
      <c r="C173" s="231">
        <v>5139</v>
      </c>
      <c r="D173" s="231">
        <v>701</v>
      </c>
      <c r="E173" s="231"/>
      <c r="F173" s="232">
        <v>1000</v>
      </c>
      <c r="G173" s="232">
        <v>0</v>
      </c>
      <c r="H173" s="232">
        <v>1000</v>
      </c>
      <c r="I173" s="232"/>
      <c r="J173" s="232">
        <v>-1000</v>
      </c>
      <c r="K173" s="233"/>
      <c r="L173" s="234" t="s">
        <v>28</v>
      </c>
    </row>
    <row r="174" spans="1:12" x14ac:dyDescent="0.2">
      <c r="A174" s="231">
        <v>50</v>
      </c>
      <c r="B174" s="231">
        <v>3429</v>
      </c>
      <c r="C174" s="231">
        <v>5151</v>
      </c>
      <c r="D174" s="231">
        <v>701</v>
      </c>
      <c r="E174" s="231"/>
      <c r="F174" s="232">
        <v>1000</v>
      </c>
      <c r="G174" s="232">
        <v>0</v>
      </c>
      <c r="H174" s="232">
        <v>1000</v>
      </c>
      <c r="I174" s="232">
        <v>417</v>
      </c>
      <c r="J174" s="232">
        <v>-583</v>
      </c>
      <c r="K174" s="233">
        <v>0.41699999999999998</v>
      </c>
      <c r="L174" s="234" t="s">
        <v>606</v>
      </c>
    </row>
    <row r="175" spans="1:12" x14ac:dyDescent="0.2">
      <c r="A175" s="231">
        <v>50</v>
      </c>
      <c r="B175" s="231">
        <v>3429</v>
      </c>
      <c r="C175" s="231">
        <v>5154</v>
      </c>
      <c r="D175" s="231">
        <v>701</v>
      </c>
      <c r="E175" s="231"/>
      <c r="F175" s="232">
        <v>4000</v>
      </c>
      <c r="G175" s="232">
        <v>0</v>
      </c>
      <c r="H175" s="232">
        <v>4000</v>
      </c>
      <c r="I175" s="232">
        <v>3000</v>
      </c>
      <c r="J175" s="232">
        <v>-1000</v>
      </c>
      <c r="K175" s="233">
        <v>0.75</v>
      </c>
      <c r="L175" s="234" t="s">
        <v>27</v>
      </c>
    </row>
    <row r="176" spans="1:12" x14ac:dyDescent="0.2">
      <c r="A176" s="231">
        <v>50</v>
      </c>
      <c r="B176" s="231">
        <v>3429</v>
      </c>
      <c r="C176" s="231">
        <v>5169</v>
      </c>
      <c r="D176" s="231">
        <v>701</v>
      </c>
      <c r="E176" s="231"/>
      <c r="F176" s="232">
        <v>32000</v>
      </c>
      <c r="G176" s="232">
        <v>0</v>
      </c>
      <c r="H176" s="232">
        <v>32000</v>
      </c>
      <c r="I176" s="232">
        <v>29129.29</v>
      </c>
      <c r="J176" s="232">
        <v>-2870.71</v>
      </c>
      <c r="K176" s="233">
        <v>0.91029000000000004</v>
      </c>
      <c r="L176" s="234" t="s">
        <v>607</v>
      </c>
    </row>
    <row r="177" spans="1:12" x14ac:dyDescent="0.2">
      <c r="A177" s="231">
        <v>50</v>
      </c>
      <c r="B177" s="231">
        <v>4339</v>
      </c>
      <c r="C177" s="231">
        <v>5011</v>
      </c>
      <c r="D177" s="231"/>
      <c r="E177" s="231">
        <v>13010</v>
      </c>
      <c r="F177" s="232">
        <v>142000</v>
      </c>
      <c r="G177" s="232">
        <v>209200</v>
      </c>
      <c r="H177" s="232">
        <v>351200</v>
      </c>
      <c r="I177" s="232">
        <v>182511</v>
      </c>
      <c r="J177" s="232">
        <v>-168689</v>
      </c>
      <c r="K177" s="233">
        <v>0.51967799999999997</v>
      </c>
      <c r="L177" s="234" t="s">
        <v>608</v>
      </c>
    </row>
    <row r="178" spans="1:12" x14ac:dyDescent="0.2">
      <c r="A178" s="231">
        <v>50</v>
      </c>
      <c r="B178" s="231">
        <v>4339</v>
      </c>
      <c r="C178" s="231">
        <v>5031</v>
      </c>
      <c r="D178" s="231"/>
      <c r="E178" s="231">
        <v>13010</v>
      </c>
      <c r="F178" s="232">
        <v>36000</v>
      </c>
      <c r="G178" s="232">
        <v>9700</v>
      </c>
      <c r="H178" s="232">
        <v>45700</v>
      </c>
      <c r="I178" s="232">
        <v>45644</v>
      </c>
      <c r="J178" s="232">
        <v>-56</v>
      </c>
      <c r="K178" s="233">
        <v>0.99877400000000005</v>
      </c>
      <c r="L178" s="234" t="s">
        <v>609</v>
      </c>
    </row>
    <row r="179" spans="1:12" x14ac:dyDescent="0.2">
      <c r="A179" s="231">
        <v>50</v>
      </c>
      <c r="B179" s="231">
        <v>4339</v>
      </c>
      <c r="C179" s="231">
        <v>5032</v>
      </c>
      <c r="D179" s="231"/>
      <c r="E179" s="231">
        <v>13010</v>
      </c>
      <c r="F179" s="232">
        <v>13000</v>
      </c>
      <c r="G179" s="232">
        <v>3500</v>
      </c>
      <c r="H179" s="232">
        <v>16500</v>
      </c>
      <c r="I179" s="232">
        <v>16448</v>
      </c>
      <c r="J179" s="232">
        <v>-52</v>
      </c>
      <c r="K179" s="233">
        <v>0.99684799999999996</v>
      </c>
      <c r="L179" s="234" t="s">
        <v>610</v>
      </c>
    </row>
    <row r="180" spans="1:12" x14ac:dyDescent="0.2">
      <c r="A180" s="231">
        <v>50</v>
      </c>
      <c r="B180" s="231">
        <v>4339</v>
      </c>
      <c r="C180" s="231">
        <v>5038</v>
      </c>
      <c r="D180" s="231"/>
      <c r="E180" s="231">
        <v>13010</v>
      </c>
      <c r="F180" s="232">
        <v>300</v>
      </c>
      <c r="G180" s="232">
        <v>1200</v>
      </c>
      <c r="H180" s="232">
        <v>1500</v>
      </c>
      <c r="I180" s="232">
        <v>1286</v>
      </c>
      <c r="J180" s="232">
        <v>-214</v>
      </c>
      <c r="K180" s="233">
        <v>0.85733300000000001</v>
      </c>
      <c r="L180" s="234" t="s">
        <v>611</v>
      </c>
    </row>
    <row r="181" spans="1:12" x14ac:dyDescent="0.2">
      <c r="A181" s="231">
        <v>50</v>
      </c>
      <c r="B181" s="231">
        <v>4339</v>
      </c>
      <c r="C181" s="231">
        <v>5136</v>
      </c>
      <c r="D181" s="231"/>
      <c r="E181" s="231">
        <v>13010</v>
      </c>
      <c r="F181" s="232">
        <v>5000</v>
      </c>
      <c r="G181" s="232">
        <v>0</v>
      </c>
      <c r="H181" s="232">
        <v>5000</v>
      </c>
      <c r="I181" s="232"/>
      <c r="J181" s="232">
        <v>-5000</v>
      </c>
      <c r="K181" s="233"/>
      <c r="L181" s="234" t="s">
        <v>612</v>
      </c>
    </row>
    <row r="182" spans="1:12" x14ac:dyDescent="0.2">
      <c r="A182" s="231">
        <v>50</v>
      </c>
      <c r="B182" s="231">
        <v>4339</v>
      </c>
      <c r="C182" s="231">
        <v>5156</v>
      </c>
      <c r="D182" s="231"/>
      <c r="E182" s="231">
        <v>13010</v>
      </c>
      <c r="F182" s="232">
        <v>1400</v>
      </c>
      <c r="G182" s="232">
        <v>0</v>
      </c>
      <c r="H182" s="232">
        <v>1400</v>
      </c>
      <c r="I182" s="232">
        <v>750</v>
      </c>
      <c r="J182" s="232">
        <v>-650</v>
      </c>
      <c r="K182" s="233">
        <v>0.53571400000000002</v>
      </c>
      <c r="L182" s="234" t="s">
        <v>613</v>
      </c>
    </row>
    <row r="183" spans="1:12" x14ac:dyDescent="0.2">
      <c r="A183" s="231">
        <v>50</v>
      </c>
      <c r="B183" s="231">
        <v>4339</v>
      </c>
      <c r="C183" s="231">
        <v>5167</v>
      </c>
      <c r="D183" s="231"/>
      <c r="E183" s="231">
        <v>13010</v>
      </c>
      <c r="F183" s="232">
        <v>0</v>
      </c>
      <c r="G183" s="232">
        <v>3600</v>
      </c>
      <c r="H183" s="232">
        <v>3600</v>
      </c>
      <c r="I183" s="232">
        <v>3550</v>
      </c>
      <c r="J183" s="232">
        <v>-50</v>
      </c>
      <c r="K183" s="233">
        <v>0.98611099999999996</v>
      </c>
      <c r="L183" s="234" t="s">
        <v>715</v>
      </c>
    </row>
    <row r="184" spans="1:12" x14ac:dyDescent="0.2">
      <c r="A184" s="231">
        <v>50</v>
      </c>
      <c r="B184" s="231">
        <v>4339</v>
      </c>
      <c r="C184" s="231">
        <v>5169</v>
      </c>
      <c r="D184" s="231"/>
      <c r="E184" s="231">
        <v>13010</v>
      </c>
      <c r="F184" s="232">
        <v>146000</v>
      </c>
      <c r="G184" s="232">
        <v>22200</v>
      </c>
      <c r="H184" s="232">
        <v>168200</v>
      </c>
      <c r="I184" s="232">
        <v>168182</v>
      </c>
      <c r="J184" s="232">
        <v>-18</v>
      </c>
      <c r="K184" s="233">
        <v>0.999892</v>
      </c>
      <c r="L184" s="234" t="s">
        <v>614</v>
      </c>
    </row>
    <row r="185" spans="1:12" x14ac:dyDescent="0.2">
      <c r="A185" s="231">
        <v>50</v>
      </c>
      <c r="B185" s="231">
        <v>4339</v>
      </c>
      <c r="C185" s="231">
        <v>5169</v>
      </c>
      <c r="D185" s="231">
        <v>706</v>
      </c>
      <c r="E185" s="231"/>
      <c r="F185" s="232">
        <v>0</v>
      </c>
      <c r="G185" s="232">
        <v>76800</v>
      </c>
      <c r="H185" s="232">
        <v>76800</v>
      </c>
      <c r="I185" s="232">
        <v>40500</v>
      </c>
      <c r="J185" s="232">
        <v>-36300</v>
      </c>
      <c r="K185" s="233">
        <v>0.52734300000000001</v>
      </c>
      <c r="L185" s="234" t="s">
        <v>716</v>
      </c>
    </row>
    <row r="186" spans="1:12" x14ac:dyDescent="0.2">
      <c r="A186" s="231">
        <v>50</v>
      </c>
      <c r="B186" s="231">
        <v>4339</v>
      </c>
      <c r="C186" s="231">
        <v>5173</v>
      </c>
      <c r="D186" s="231"/>
      <c r="E186" s="231">
        <v>13010</v>
      </c>
      <c r="F186" s="232">
        <v>1000</v>
      </c>
      <c r="G186" s="232">
        <v>0</v>
      </c>
      <c r="H186" s="232">
        <v>1000</v>
      </c>
      <c r="I186" s="232">
        <v>132</v>
      </c>
      <c r="J186" s="232">
        <v>-868</v>
      </c>
      <c r="K186" s="233">
        <v>0.13200000000000001</v>
      </c>
      <c r="L186" s="234" t="s">
        <v>615</v>
      </c>
    </row>
    <row r="187" spans="1:12" x14ac:dyDescent="0.2">
      <c r="A187" s="231">
        <v>50</v>
      </c>
      <c r="B187" s="231">
        <v>4351</v>
      </c>
      <c r="C187" s="231">
        <v>5021</v>
      </c>
      <c r="D187" s="231">
        <v>705</v>
      </c>
      <c r="E187" s="231"/>
      <c r="F187" s="232">
        <v>10000</v>
      </c>
      <c r="G187" s="232">
        <v>0</v>
      </c>
      <c r="H187" s="232">
        <v>10000</v>
      </c>
      <c r="I187" s="232"/>
      <c r="J187" s="232">
        <v>-10000</v>
      </c>
      <c r="K187" s="233"/>
      <c r="L187" s="234" t="s">
        <v>616</v>
      </c>
    </row>
    <row r="188" spans="1:12" x14ac:dyDescent="0.2">
      <c r="A188" s="231">
        <v>50</v>
      </c>
      <c r="B188" s="231">
        <v>4351</v>
      </c>
      <c r="C188" s="231">
        <v>5169</v>
      </c>
      <c r="D188" s="231">
        <v>705</v>
      </c>
      <c r="E188" s="231"/>
      <c r="F188" s="232">
        <v>14000</v>
      </c>
      <c r="G188" s="232">
        <v>0</v>
      </c>
      <c r="H188" s="232">
        <v>14000</v>
      </c>
      <c r="I188" s="232">
        <v>500</v>
      </c>
      <c r="J188" s="232">
        <v>-13500</v>
      </c>
      <c r="K188" s="233">
        <v>3.5714000000000003E-2</v>
      </c>
      <c r="L188" s="234" t="s">
        <v>617</v>
      </c>
    </row>
    <row r="189" spans="1:12" x14ac:dyDescent="0.2">
      <c r="A189" s="231">
        <v>50</v>
      </c>
      <c r="B189" s="231">
        <v>4351</v>
      </c>
      <c r="C189" s="231">
        <v>5175</v>
      </c>
      <c r="D189" s="231">
        <v>705</v>
      </c>
      <c r="E189" s="231"/>
      <c r="F189" s="232">
        <v>5000</v>
      </c>
      <c r="G189" s="232">
        <v>0</v>
      </c>
      <c r="H189" s="232">
        <v>5000</v>
      </c>
      <c r="I189" s="232">
        <v>4087</v>
      </c>
      <c r="J189" s="232">
        <v>-913</v>
      </c>
      <c r="K189" s="233">
        <v>0.81740000000000002</v>
      </c>
      <c r="L189" s="234" t="s">
        <v>618</v>
      </c>
    </row>
    <row r="190" spans="1:12" x14ac:dyDescent="0.2">
      <c r="A190" s="231">
        <v>50</v>
      </c>
      <c r="B190" s="231">
        <v>4351</v>
      </c>
      <c r="C190" s="231">
        <v>5194</v>
      </c>
      <c r="D190" s="231">
        <v>705</v>
      </c>
      <c r="E190" s="231"/>
      <c r="F190" s="232">
        <v>1000</v>
      </c>
      <c r="G190" s="232">
        <v>0</v>
      </c>
      <c r="H190" s="232">
        <v>1000</v>
      </c>
      <c r="I190" s="232"/>
      <c r="J190" s="232">
        <v>-1000</v>
      </c>
      <c r="K190" s="233"/>
      <c r="L190" s="234" t="s">
        <v>619</v>
      </c>
    </row>
    <row r="191" spans="1:12" x14ac:dyDescent="0.2">
      <c r="A191" s="231">
        <v>50</v>
      </c>
      <c r="B191" s="231">
        <v>4351</v>
      </c>
      <c r="C191" s="231">
        <v>5229</v>
      </c>
      <c r="D191" s="231">
        <v>703</v>
      </c>
      <c r="E191" s="231"/>
      <c r="F191" s="232">
        <v>794300</v>
      </c>
      <c r="G191" s="232">
        <v>0</v>
      </c>
      <c r="H191" s="232">
        <v>794300</v>
      </c>
      <c r="I191" s="232">
        <v>712908</v>
      </c>
      <c r="J191" s="232">
        <v>-81392</v>
      </c>
      <c r="K191" s="233">
        <v>0.89752900000000002</v>
      </c>
      <c r="L191" s="234" t="s">
        <v>620</v>
      </c>
    </row>
    <row r="192" spans="1:12" x14ac:dyDescent="0.2">
      <c r="A192" s="231">
        <v>50</v>
      </c>
      <c r="B192" s="231">
        <v>4351</v>
      </c>
      <c r="C192" s="231">
        <v>5229</v>
      </c>
      <c r="D192" s="231">
        <v>704</v>
      </c>
      <c r="E192" s="231"/>
      <c r="F192" s="232">
        <v>282600</v>
      </c>
      <c r="G192" s="232">
        <v>-76800</v>
      </c>
      <c r="H192" s="232">
        <v>205800</v>
      </c>
      <c r="I192" s="232">
        <v>205800</v>
      </c>
      <c r="J192" s="232">
        <v>0</v>
      </c>
      <c r="K192" s="233">
        <v>1</v>
      </c>
      <c r="L192" s="234" t="s">
        <v>621</v>
      </c>
    </row>
    <row r="193" spans="1:12" x14ac:dyDescent="0.2">
      <c r="A193" s="231">
        <v>50</v>
      </c>
      <c r="B193" s="231">
        <v>4379</v>
      </c>
      <c r="C193" s="231">
        <v>5229</v>
      </c>
      <c r="D193" s="231">
        <v>702</v>
      </c>
      <c r="E193" s="231"/>
      <c r="F193" s="232">
        <v>20000</v>
      </c>
      <c r="G193" s="232">
        <v>0</v>
      </c>
      <c r="H193" s="232">
        <v>20000</v>
      </c>
      <c r="I193" s="232">
        <v>3000</v>
      </c>
      <c r="J193" s="232">
        <v>-17000</v>
      </c>
      <c r="K193" s="233">
        <v>0.15</v>
      </c>
      <c r="L193" s="234" t="s">
        <v>622</v>
      </c>
    </row>
    <row r="194" spans="1:12" x14ac:dyDescent="0.2">
      <c r="A194" s="231">
        <v>50</v>
      </c>
      <c r="B194" s="231">
        <v>6171</v>
      </c>
      <c r="C194" s="231">
        <v>5169</v>
      </c>
      <c r="D194" s="231"/>
      <c r="E194" s="231"/>
      <c r="F194" s="232">
        <v>34200</v>
      </c>
      <c r="G194" s="232">
        <v>0</v>
      </c>
      <c r="H194" s="232">
        <v>34200</v>
      </c>
      <c r="I194" s="232"/>
      <c r="J194" s="232">
        <v>-34200</v>
      </c>
      <c r="K194" s="233"/>
      <c r="L194" s="234" t="s">
        <v>623</v>
      </c>
    </row>
    <row r="195" spans="1:12" x14ac:dyDescent="0.2">
      <c r="A195" s="231">
        <v>50</v>
      </c>
      <c r="B195" s="231">
        <v>6402</v>
      </c>
      <c r="C195" s="231">
        <v>5364</v>
      </c>
      <c r="D195" s="231"/>
      <c r="E195" s="231">
        <v>13011</v>
      </c>
      <c r="F195" s="232">
        <v>0</v>
      </c>
      <c r="G195" s="232">
        <v>361300</v>
      </c>
      <c r="H195" s="232">
        <v>361300</v>
      </c>
      <c r="I195" s="232">
        <v>361268.93</v>
      </c>
      <c r="J195" s="232">
        <v>-31.07</v>
      </c>
      <c r="K195" s="233">
        <v>0.99991399999999997</v>
      </c>
      <c r="L195" s="234" t="s">
        <v>717</v>
      </c>
    </row>
    <row r="196" spans="1:12" x14ac:dyDescent="0.2">
      <c r="A196" s="231">
        <v>50</v>
      </c>
      <c r="B196" s="231">
        <v>6402</v>
      </c>
      <c r="C196" s="231">
        <v>5364</v>
      </c>
      <c r="D196" s="231"/>
      <c r="E196" s="231">
        <v>13015</v>
      </c>
      <c r="F196" s="232">
        <v>0</v>
      </c>
      <c r="G196" s="232">
        <v>3200</v>
      </c>
      <c r="H196" s="232">
        <v>3200</v>
      </c>
      <c r="I196" s="232">
        <v>3184.99</v>
      </c>
      <c r="J196" s="232">
        <v>-15.01</v>
      </c>
      <c r="K196" s="233">
        <v>0.995309</v>
      </c>
      <c r="L196" s="234" t="s">
        <v>718</v>
      </c>
    </row>
    <row r="197" spans="1:12" x14ac:dyDescent="0.2">
      <c r="A197" s="652" t="s">
        <v>624</v>
      </c>
      <c r="B197" s="652"/>
      <c r="C197" s="652"/>
      <c r="D197" s="652"/>
      <c r="E197" s="652"/>
      <c r="F197" s="653">
        <v>1595800</v>
      </c>
      <c r="G197" s="653">
        <v>613900</v>
      </c>
      <c r="H197" s="653">
        <v>2209700</v>
      </c>
      <c r="I197" s="653">
        <v>1782298.21</v>
      </c>
      <c r="J197" s="653">
        <v>-427401.79</v>
      </c>
      <c r="K197" s="654">
        <v>0.8065792686790062</v>
      </c>
      <c r="L197" s="655"/>
    </row>
    <row r="198" spans="1:12" x14ac:dyDescent="0.2">
      <c r="A198" s="251" t="s">
        <v>625</v>
      </c>
      <c r="B198" s="251"/>
      <c r="C198" s="251"/>
      <c r="D198" s="251"/>
      <c r="E198" s="251"/>
      <c r="F198" s="252">
        <v>1595800</v>
      </c>
      <c r="G198" s="252">
        <v>613900</v>
      </c>
      <c r="H198" s="252">
        <v>2209700</v>
      </c>
      <c r="I198" s="252">
        <v>1782298.21</v>
      </c>
      <c r="J198" s="252">
        <v>-427401.79</v>
      </c>
      <c r="K198" s="253">
        <v>0.8065792686790062</v>
      </c>
      <c r="L198" s="254"/>
    </row>
    <row r="199" spans="1:12" x14ac:dyDescent="0.2">
      <c r="A199" s="231">
        <v>61</v>
      </c>
      <c r="B199" s="231">
        <v>3399</v>
      </c>
      <c r="C199" s="231">
        <v>5194</v>
      </c>
      <c r="D199" s="231">
        <v>902</v>
      </c>
      <c r="E199" s="231"/>
      <c r="F199" s="232">
        <v>100000</v>
      </c>
      <c r="G199" s="232">
        <v>0</v>
      </c>
      <c r="H199" s="232">
        <v>100000</v>
      </c>
      <c r="I199" s="232">
        <v>88719</v>
      </c>
      <c r="J199" s="232">
        <v>-11281</v>
      </c>
      <c r="K199" s="233">
        <v>0.88719000000000003</v>
      </c>
      <c r="L199" s="234" t="s">
        <v>626</v>
      </c>
    </row>
    <row r="200" spans="1:12" x14ac:dyDescent="0.2">
      <c r="A200" s="231">
        <v>61</v>
      </c>
      <c r="B200" s="231">
        <v>6114</v>
      </c>
      <c r="C200" s="231">
        <v>5021</v>
      </c>
      <c r="D200" s="231"/>
      <c r="E200" s="231">
        <v>98071</v>
      </c>
      <c r="F200" s="232">
        <v>0</v>
      </c>
      <c r="G200" s="232">
        <v>86000</v>
      </c>
      <c r="H200" s="232">
        <v>86000</v>
      </c>
      <c r="I200" s="232">
        <v>74881</v>
      </c>
      <c r="J200" s="232">
        <v>-11119</v>
      </c>
      <c r="K200" s="233">
        <v>0.87070899999999996</v>
      </c>
      <c r="L200" s="234" t="s">
        <v>719</v>
      </c>
    </row>
    <row r="201" spans="1:12" x14ac:dyDescent="0.2">
      <c r="A201" s="231">
        <v>61</v>
      </c>
      <c r="B201" s="231">
        <v>6114</v>
      </c>
      <c r="C201" s="231">
        <v>5139</v>
      </c>
      <c r="D201" s="231"/>
      <c r="E201" s="231">
        <v>98071</v>
      </c>
      <c r="F201" s="232">
        <v>0</v>
      </c>
      <c r="G201" s="232">
        <v>13500</v>
      </c>
      <c r="H201" s="232">
        <v>13500</v>
      </c>
      <c r="I201" s="232">
        <v>13415</v>
      </c>
      <c r="J201" s="232">
        <v>-85</v>
      </c>
      <c r="K201" s="233">
        <v>0.993703</v>
      </c>
      <c r="L201" s="234" t="s">
        <v>720</v>
      </c>
    </row>
    <row r="202" spans="1:12" x14ac:dyDescent="0.2">
      <c r="A202" s="231">
        <v>61</v>
      </c>
      <c r="B202" s="231">
        <v>6114</v>
      </c>
      <c r="C202" s="231">
        <v>5156</v>
      </c>
      <c r="D202" s="231"/>
      <c r="E202" s="231">
        <v>98071</v>
      </c>
      <c r="F202" s="232">
        <v>0</v>
      </c>
      <c r="G202" s="232">
        <v>200</v>
      </c>
      <c r="H202" s="232">
        <v>200</v>
      </c>
      <c r="I202" s="232">
        <v>163.43</v>
      </c>
      <c r="J202" s="232">
        <v>-36.57</v>
      </c>
      <c r="K202" s="233">
        <v>0.81715000000000004</v>
      </c>
      <c r="L202" s="234" t="s">
        <v>721</v>
      </c>
    </row>
    <row r="203" spans="1:12" x14ac:dyDescent="0.2">
      <c r="A203" s="231">
        <v>61</v>
      </c>
      <c r="B203" s="231">
        <v>6114</v>
      </c>
      <c r="C203" s="231">
        <v>5161</v>
      </c>
      <c r="D203" s="231"/>
      <c r="E203" s="231">
        <v>98071</v>
      </c>
      <c r="F203" s="232">
        <v>0</v>
      </c>
      <c r="G203" s="232">
        <v>1400</v>
      </c>
      <c r="H203" s="232">
        <v>1400</v>
      </c>
      <c r="I203" s="232">
        <v>1330</v>
      </c>
      <c r="J203" s="232">
        <v>-70</v>
      </c>
      <c r="K203" s="233">
        <v>0.95</v>
      </c>
      <c r="L203" s="234" t="s">
        <v>722</v>
      </c>
    </row>
    <row r="204" spans="1:12" x14ac:dyDescent="0.2">
      <c r="A204" s="231">
        <v>61</v>
      </c>
      <c r="B204" s="231">
        <v>6114</v>
      </c>
      <c r="C204" s="231">
        <v>5167</v>
      </c>
      <c r="D204" s="231"/>
      <c r="E204" s="231">
        <v>98071</v>
      </c>
      <c r="F204" s="232">
        <v>0</v>
      </c>
      <c r="G204" s="232">
        <v>2500</v>
      </c>
      <c r="H204" s="232">
        <v>2500</v>
      </c>
      <c r="I204" s="232">
        <v>2420</v>
      </c>
      <c r="J204" s="232">
        <v>-80</v>
      </c>
      <c r="K204" s="233">
        <v>0.96799999999999997</v>
      </c>
      <c r="L204" s="234" t="s">
        <v>723</v>
      </c>
    </row>
    <row r="205" spans="1:12" x14ac:dyDescent="0.2">
      <c r="A205" s="231">
        <v>61</v>
      </c>
      <c r="B205" s="231">
        <v>6114</v>
      </c>
      <c r="C205" s="231">
        <v>5169</v>
      </c>
      <c r="D205" s="231"/>
      <c r="E205" s="231">
        <v>98071</v>
      </c>
      <c r="F205" s="232">
        <v>0</v>
      </c>
      <c r="G205" s="232">
        <v>11100</v>
      </c>
      <c r="H205" s="232">
        <v>11100</v>
      </c>
      <c r="I205" s="232">
        <v>11047.3</v>
      </c>
      <c r="J205" s="232">
        <v>-52.7</v>
      </c>
      <c r="K205" s="233">
        <v>0.99525200000000003</v>
      </c>
      <c r="L205" s="234" t="s">
        <v>724</v>
      </c>
    </row>
    <row r="206" spans="1:12" x14ac:dyDescent="0.2">
      <c r="A206" s="231">
        <v>61</v>
      </c>
      <c r="B206" s="231">
        <v>6114</v>
      </c>
      <c r="C206" s="231">
        <v>5173</v>
      </c>
      <c r="D206" s="231"/>
      <c r="E206" s="231">
        <v>98071</v>
      </c>
      <c r="F206" s="232">
        <v>0</v>
      </c>
      <c r="G206" s="232">
        <v>200</v>
      </c>
      <c r="H206" s="232">
        <v>200</v>
      </c>
      <c r="I206" s="232">
        <v>121</v>
      </c>
      <c r="J206" s="232">
        <v>-79</v>
      </c>
      <c r="K206" s="233">
        <v>0.60499999999999998</v>
      </c>
      <c r="L206" s="234" t="s">
        <v>725</v>
      </c>
    </row>
    <row r="207" spans="1:12" x14ac:dyDescent="0.2">
      <c r="A207" s="231">
        <v>61</v>
      </c>
      <c r="B207" s="231">
        <v>6114</v>
      </c>
      <c r="C207" s="231">
        <v>5175</v>
      </c>
      <c r="D207" s="231"/>
      <c r="E207" s="231">
        <v>98071</v>
      </c>
      <c r="F207" s="232">
        <v>0</v>
      </c>
      <c r="G207" s="232">
        <v>5600</v>
      </c>
      <c r="H207" s="232">
        <v>5600</v>
      </c>
      <c r="I207" s="232">
        <v>5544</v>
      </c>
      <c r="J207" s="232">
        <v>-56</v>
      </c>
      <c r="K207" s="233">
        <v>0.99</v>
      </c>
      <c r="L207" s="234" t="s">
        <v>726</v>
      </c>
    </row>
    <row r="208" spans="1:12" x14ac:dyDescent="0.2">
      <c r="A208" s="231">
        <v>61</v>
      </c>
      <c r="B208" s="231">
        <v>6118</v>
      </c>
      <c r="C208" s="231">
        <v>5139</v>
      </c>
      <c r="D208" s="231"/>
      <c r="E208" s="231">
        <v>98008</v>
      </c>
      <c r="F208" s="232">
        <v>0</v>
      </c>
      <c r="G208" s="232">
        <v>30000</v>
      </c>
      <c r="H208" s="232">
        <v>30000</v>
      </c>
      <c r="I208" s="232">
        <v>0</v>
      </c>
      <c r="J208" s="232">
        <v>-30000</v>
      </c>
      <c r="K208" s="233">
        <v>0</v>
      </c>
      <c r="L208" s="234" t="s">
        <v>727</v>
      </c>
    </row>
    <row r="209" spans="1:12" x14ac:dyDescent="0.2">
      <c r="A209" s="231">
        <v>61</v>
      </c>
      <c r="B209" s="231">
        <v>6171</v>
      </c>
      <c r="C209" s="231">
        <v>5021</v>
      </c>
      <c r="D209" s="231">
        <v>901</v>
      </c>
      <c r="E209" s="231"/>
      <c r="F209" s="232">
        <v>70000</v>
      </c>
      <c r="G209" s="232">
        <v>-100</v>
      </c>
      <c r="H209" s="232">
        <v>69900</v>
      </c>
      <c r="I209" s="232">
        <v>51710</v>
      </c>
      <c r="J209" s="232">
        <v>-18190</v>
      </c>
      <c r="K209" s="233">
        <v>0.73977099999999996</v>
      </c>
      <c r="L209" s="234" t="s">
        <v>627</v>
      </c>
    </row>
    <row r="210" spans="1:12" x14ac:dyDescent="0.2">
      <c r="A210" s="231">
        <v>61</v>
      </c>
      <c r="B210" s="231">
        <v>6171</v>
      </c>
      <c r="C210" s="231">
        <v>5031</v>
      </c>
      <c r="D210" s="231">
        <v>901</v>
      </c>
      <c r="E210" s="231"/>
      <c r="F210" s="232">
        <v>15000</v>
      </c>
      <c r="G210" s="232">
        <v>0</v>
      </c>
      <c r="H210" s="232">
        <v>15000</v>
      </c>
      <c r="I210" s="232"/>
      <c r="J210" s="232">
        <v>-15000</v>
      </c>
      <c r="K210" s="233"/>
      <c r="L210" s="234" t="s">
        <v>424</v>
      </c>
    </row>
    <row r="211" spans="1:12" x14ac:dyDescent="0.2">
      <c r="A211" s="231">
        <v>61</v>
      </c>
      <c r="B211" s="231">
        <v>6171</v>
      </c>
      <c r="C211" s="231">
        <v>5032</v>
      </c>
      <c r="D211" s="231">
        <v>901</v>
      </c>
      <c r="E211" s="231"/>
      <c r="F211" s="232">
        <v>5000</v>
      </c>
      <c r="G211" s="232">
        <v>-500</v>
      </c>
      <c r="H211" s="232">
        <v>4500</v>
      </c>
      <c r="I211" s="232"/>
      <c r="J211" s="232">
        <v>-4500</v>
      </c>
      <c r="K211" s="233"/>
      <c r="L211" s="234" t="s">
        <v>425</v>
      </c>
    </row>
    <row r="212" spans="1:12" x14ac:dyDescent="0.2">
      <c r="A212" s="231">
        <v>61</v>
      </c>
      <c r="B212" s="231">
        <v>6171</v>
      </c>
      <c r="C212" s="231">
        <v>5139</v>
      </c>
      <c r="D212" s="231">
        <v>901</v>
      </c>
      <c r="E212" s="231"/>
      <c r="F212" s="232">
        <v>10000</v>
      </c>
      <c r="G212" s="232">
        <v>600</v>
      </c>
      <c r="H212" s="232">
        <v>10600</v>
      </c>
      <c r="I212" s="232">
        <v>10508</v>
      </c>
      <c r="J212" s="232">
        <v>-92</v>
      </c>
      <c r="K212" s="233">
        <v>0.99131999999999998</v>
      </c>
      <c r="L212" s="234" t="s">
        <v>25</v>
      </c>
    </row>
    <row r="213" spans="1:12" x14ac:dyDescent="0.2">
      <c r="A213" s="231">
        <v>61</v>
      </c>
      <c r="B213" s="231">
        <v>6402</v>
      </c>
      <c r="C213" s="231">
        <v>5364</v>
      </c>
      <c r="D213" s="231"/>
      <c r="E213" s="231">
        <v>98193</v>
      </c>
      <c r="F213" s="232">
        <v>0</v>
      </c>
      <c r="G213" s="232">
        <v>57800</v>
      </c>
      <c r="H213" s="232">
        <v>57800</v>
      </c>
      <c r="I213" s="232">
        <v>57799.25</v>
      </c>
      <c r="J213" s="232">
        <v>-0.75</v>
      </c>
      <c r="K213" s="233">
        <v>0.99998699999999996</v>
      </c>
      <c r="L213" s="234" t="s">
        <v>728</v>
      </c>
    </row>
    <row r="214" spans="1:12" x14ac:dyDescent="0.2">
      <c r="A214" s="652" t="s">
        <v>628</v>
      </c>
      <c r="B214" s="652"/>
      <c r="C214" s="652"/>
      <c r="D214" s="652"/>
      <c r="E214" s="652"/>
      <c r="F214" s="653">
        <v>200000</v>
      </c>
      <c r="G214" s="653">
        <v>208300</v>
      </c>
      <c r="H214" s="653">
        <v>408300</v>
      </c>
      <c r="I214" s="653">
        <v>317657.98</v>
      </c>
      <c r="J214" s="653">
        <v>-90642.02</v>
      </c>
      <c r="K214" s="654">
        <v>0.77800142052412447</v>
      </c>
      <c r="L214" s="655"/>
    </row>
    <row r="215" spans="1:12" x14ac:dyDescent="0.2">
      <c r="A215" s="251" t="s">
        <v>629</v>
      </c>
      <c r="B215" s="251"/>
      <c r="C215" s="251"/>
      <c r="D215" s="251"/>
      <c r="E215" s="251"/>
      <c r="F215" s="252">
        <v>200000</v>
      </c>
      <c r="G215" s="252">
        <v>208300</v>
      </c>
      <c r="H215" s="252">
        <v>408300</v>
      </c>
      <c r="I215" s="252">
        <v>317657.98</v>
      </c>
      <c r="J215" s="252">
        <v>-90642.02</v>
      </c>
      <c r="K215" s="253">
        <v>0.77800142052412447</v>
      </c>
      <c r="L215" s="254"/>
    </row>
    <row r="216" spans="1:12" x14ac:dyDescent="0.2">
      <c r="A216" s="231">
        <v>63</v>
      </c>
      <c r="B216" s="231">
        <v>2223</v>
      </c>
      <c r="C216" s="231">
        <v>5169</v>
      </c>
      <c r="D216" s="231"/>
      <c r="E216" s="231"/>
      <c r="F216" s="232">
        <v>50000</v>
      </c>
      <c r="G216" s="232">
        <v>0</v>
      </c>
      <c r="H216" s="232">
        <v>50000</v>
      </c>
      <c r="I216" s="232">
        <v>23408.400000000001</v>
      </c>
      <c r="J216" s="232">
        <v>-26591.599999999999</v>
      </c>
      <c r="K216" s="233">
        <v>0.46816799999999997</v>
      </c>
      <c r="L216" s="234" t="s">
        <v>630</v>
      </c>
    </row>
    <row r="217" spans="1:12" x14ac:dyDescent="0.2">
      <c r="A217" s="652" t="s">
        <v>631</v>
      </c>
      <c r="B217" s="652"/>
      <c r="C217" s="652"/>
      <c r="D217" s="652"/>
      <c r="E217" s="652"/>
      <c r="F217" s="653">
        <v>50000</v>
      </c>
      <c r="G217" s="653">
        <v>0</v>
      </c>
      <c r="H217" s="653">
        <v>50000</v>
      </c>
      <c r="I217" s="653">
        <v>23408.400000000001</v>
      </c>
      <c r="J217" s="653">
        <v>-26591.599999999999</v>
      </c>
      <c r="K217" s="654">
        <v>0.46816799999999997</v>
      </c>
      <c r="L217" s="655"/>
    </row>
    <row r="218" spans="1:12" x14ac:dyDescent="0.2">
      <c r="A218" s="251" t="s">
        <v>632</v>
      </c>
      <c r="B218" s="251"/>
      <c r="C218" s="251"/>
      <c r="D218" s="251"/>
      <c r="E218" s="251"/>
      <c r="F218" s="252">
        <v>50000</v>
      </c>
      <c r="G218" s="252">
        <v>0</v>
      </c>
      <c r="H218" s="252">
        <v>50000</v>
      </c>
      <c r="I218" s="252">
        <v>23408.400000000001</v>
      </c>
      <c r="J218" s="252">
        <v>-26591.599999999999</v>
      </c>
      <c r="K218" s="253">
        <v>0.46816799999999997</v>
      </c>
      <c r="L218" s="254"/>
    </row>
    <row r="219" spans="1:12" x14ac:dyDescent="0.2">
      <c r="A219" s="231">
        <v>71</v>
      </c>
      <c r="B219" s="231">
        <v>3111</v>
      </c>
      <c r="C219" s="231">
        <v>5229</v>
      </c>
      <c r="D219" s="231">
        <v>1408</v>
      </c>
      <c r="E219" s="231"/>
      <c r="F219" s="232">
        <v>174400</v>
      </c>
      <c r="G219" s="232">
        <v>0</v>
      </c>
      <c r="H219" s="232">
        <v>174400</v>
      </c>
      <c r="I219" s="232">
        <v>174400</v>
      </c>
      <c r="J219" s="232">
        <v>0</v>
      </c>
      <c r="K219" s="233">
        <v>1</v>
      </c>
      <c r="L219" s="234" t="s">
        <v>729</v>
      </c>
    </row>
    <row r="220" spans="1:12" x14ac:dyDescent="0.2">
      <c r="A220" s="231">
        <v>71</v>
      </c>
      <c r="B220" s="231">
        <v>3319</v>
      </c>
      <c r="C220" s="231">
        <v>5021</v>
      </c>
      <c r="D220" s="231"/>
      <c r="E220" s="231"/>
      <c r="F220" s="232">
        <v>25000</v>
      </c>
      <c r="G220" s="232">
        <v>0</v>
      </c>
      <c r="H220" s="232">
        <v>25000</v>
      </c>
      <c r="I220" s="232">
        <v>23880</v>
      </c>
      <c r="J220" s="232">
        <v>-1120</v>
      </c>
      <c r="K220" s="233">
        <v>0.95520000000000005</v>
      </c>
      <c r="L220" s="234" t="s">
        <v>730</v>
      </c>
    </row>
    <row r="221" spans="1:12" x14ac:dyDescent="0.2">
      <c r="A221" s="231">
        <v>71</v>
      </c>
      <c r="B221" s="231">
        <v>3319</v>
      </c>
      <c r="C221" s="231">
        <v>5021</v>
      </c>
      <c r="D221" s="231">
        <v>33194</v>
      </c>
      <c r="E221" s="231"/>
      <c r="F221" s="232">
        <v>0</v>
      </c>
      <c r="G221" s="232">
        <v>15500</v>
      </c>
      <c r="H221" s="232">
        <v>15500</v>
      </c>
      <c r="I221" s="232">
        <v>15500</v>
      </c>
      <c r="J221" s="232">
        <v>0</v>
      </c>
      <c r="K221" s="233">
        <v>1</v>
      </c>
      <c r="L221" s="234" t="s">
        <v>731</v>
      </c>
    </row>
    <row r="222" spans="1:12" x14ac:dyDescent="0.2">
      <c r="A222" s="231">
        <v>71</v>
      </c>
      <c r="B222" s="231">
        <v>3319</v>
      </c>
      <c r="C222" s="231">
        <v>5169</v>
      </c>
      <c r="D222" s="231">
        <v>33191</v>
      </c>
      <c r="E222" s="231">
        <v>214</v>
      </c>
      <c r="F222" s="232">
        <v>0</v>
      </c>
      <c r="G222" s="232">
        <v>760000</v>
      </c>
      <c r="H222" s="232">
        <v>760000</v>
      </c>
      <c r="I222" s="232">
        <v>760000</v>
      </c>
      <c r="J222" s="232">
        <v>0</v>
      </c>
      <c r="K222" s="233">
        <v>1</v>
      </c>
      <c r="L222" s="234" t="s">
        <v>736</v>
      </c>
    </row>
    <row r="223" spans="1:12" x14ac:dyDescent="0.2">
      <c r="A223" s="231">
        <v>71</v>
      </c>
      <c r="B223" s="231">
        <v>3319</v>
      </c>
      <c r="C223" s="231">
        <v>5169</v>
      </c>
      <c r="D223" s="231">
        <v>33194</v>
      </c>
      <c r="E223" s="231"/>
      <c r="F223" s="232">
        <v>500000</v>
      </c>
      <c r="G223" s="232">
        <v>413100</v>
      </c>
      <c r="H223" s="232">
        <v>913100</v>
      </c>
      <c r="I223" s="232">
        <v>496372.88</v>
      </c>
      <c r="J223" s="232">
        <v>-416727.12</v>
      </c>
      <c r="K223" s="233">
        <v>0.54361199999999998</v>
      </c>
      <c r="L223" s="234" t="s">
        <v>732</v>
      </c>
    </row>
    <row r="224" spans="1:12" x14ac:dyDescent="0.2">
      <c r="A224" s="231">
        <v>71</v>
      </c>
      <c r="B224" s="231">
        <v>3349</v>
      </c>
      <c r="C224" s="231">
        <v>5139</v>
      </c>
      <c r="D224" s="231"/>
      <c r="E224" s="231"/>
      <c r="F224" s="232">
        <v>380000</v>
      </c>
      <c r="G224" s="232">
        <v>0</v>
      </c>
      <c r="H224" s="232">
        <v>380000</v>
      </c>
      <c r="I224" s="232">
        <v>349157</v>
      </c>
      <c r="J224" s="232">
        <v>-30843</v>
      </c>
      <c r="K224" s="233">
        <v>0.91883400000000004</v>
      </c>
      <c r="L224" s="234" t="s">
        <v>733</v>
      </c>
    </row>
    <row r="225" spans="1:12" x14ac:dyDescent="0.2">
      <c r="A225" s="231">
        <v>71</v>
      </c>
      <c r="B225" s="231">
        <v>3399</v>
      </c>
      <c r="C225" s="231">
        <v>5139</v>
      </c>
      <c r="D225" s="231">
        <v>2016</v>
      </c>
      <c r="E225" s="231"/>
      <c r="F225" s="232">
        <v>5000</v>
      </c>
      <c r="G225" s="232">
        <v>-4000</v>
      </c>
      <c r="H225" s="232">
        <v>1000</v>
      </c>
      <c r="I225" s="232">
        <v>935</v>
      </c>
      <c r="J225" s="232">
        <v>-65</v>
      </c>
      <c r="K225" s="233">
        <v>0.93500000000000005</v>
      </c>
      <c r="L225" s="234" t="s">
        <v>734</v>
      </c>
    </row>
    <row r="226" spans="1:12" x14ac:dyDescent="0.2">
      <c r="A226" s="231">
        <v>71</v>
      </c>
      <c r="B226" s="231">
        <v>3399</v>
      </c>
      <c r="C226" s="231">
        <v>5169</v>
      </c>
      <c r="D226" s="231">
        <v>2016</v>
      </c>
      <c r="E226" s="231"/>
      <c r="F226" s="232">
        <v>48000</v>
      </c>
      <c r="G226" s="232">
        <v>13100</v>
      </c>
      <c r="H226" s="232">
        <v>61100</v>
      </c>
      <c r="I226" s="232">
        <v>61100</v>
      </c>
      <c r="J226" s="232">
        <v>0</v>
      </c>
      <c r="K226" s="233">
        <v>1</v>
      </c>
      <c r="L226" s="234" t="s">
        <v>735</v>
      </c>
    </row>
    <row r="227" spans="1:12" x14ac:dyDescent="0.2">
      <c r="A227" s="231">
        <v>71</v>
      </c>
      <c r="B227" s="231">
        <v>3399</v>
      </c>
      <c r="C227" s="231">
        <v>5169</v>
      </c>
      <c r="D227" s="231">
        <v>33991</v>
      </c>
      <c r="E227" s="231">
        <v>331</v>
      </c>
      <c r="F227" s="232">
        <v>0</v>
      </c>
      <c r="G227" s="232">
        <v>150000</v>
      </c>
      <c r="H227" s="232">
        <v>150000</v>
      </c>
      <c r="I227" s="232">
        <v>150000</v>
      </c>
      <c r="J227" s="232">
        <v>0</v>
      </c>
      <c r="K227" s="233">
        <v>1</v>
      </c>
      <c r="L227" s="234" t="s">
        <v>755</v>
      </c>
    </row>
    <row r="228" spans="1:12" x14ac:dyDescent="0.2">
      <c r="A228" s="231">
        <v>71</v>
      </c>
      <c r="B228" s="231">
        <v>3399</v>
      </c>
      <c r="C228" s="231">
        <v>5169</v>
      </c>
      <c r="D228" s="231">
        <v>33992</v>
      </c>
      <c r="E228" s="231"/>
      <c r="F228" s="232">
        <v>100000</v>
      </c>
      <c r="G228" s="232">
        <v>0</v>
      </c>
      <c r="H228" s="232">
        <v>100000</v>
      </c>
      <c r="I228" s="232">
        <v>13500</v>
      </c>
      <c r="J228" s="232">
        <v>-86500</v>
      </c>
      <c r="K228" s="233">
        <v>0.13500000000000001</v>
      </c>
      <c r="L228" s="234" t="s">
        <v>737</v>
      </c>
    </row>
    <row r="229" spans="1:12" x14ac:dyDescent="0.2">
      <c r="A229" s="231">
        <v>71</v>
      </c>
      <c r="B229" s="231">
        <v>3399</v>
      </c>
      <c r="C229" s="231">
        <v>5175</v>
      </c>
      <c r="D229" s="231">
        <v>2016</v>
      </c>
      <c r="E229" s="231"/>
      <c r="F229" s="232">
        <v>5000</v>
      </c>
      <c r="G229" s="232">
        <v>-4000</v>
      </c>
      <c r="H229" s="232">
        <v>1000</v>
      </c>
      <c r="I229" s="232">
        <v>902</v>
      </c>
      <c r="J229" s="232">
        <v>-98</v>
      </c>
      <c r="K229" s="233">
        <v>0.90200000000000002</v>
      </c>
      <c r="L229" s="234" t="s">
        <v>738</v>
      </c>
    </row>
    <row r="230" spans="1:12" x14ac:dyDescent="0.2">
      <c r="A230" s="231">
        <v>71</v>
      </c>
      <c r="B230" s="231">
        <v>3399</v>
      </c>
      <c r="C230" s="231">
        <v>5194</v>
      </c>
      <c r="D230" s="231">
        <v>2016</v>
      </c>
      <c r="E230" s="231"/>
      <c r="F230" s="232">
        <v>10000</v>
      </c>
      <c r="G230" s="232">
        <v>5000</v>
      </c>
      <c r="H230" s="232">
        <v>15000</v>
      </c>
      <c r="I230" s="232">
        <v>14990</v>
      </c>
      <c r="J230" s="232">
        <v>-10</v>
      </c>
      <c r="K230" s="233">
        <v>0.99933300000000003</v>
      </c>
      <c r="L230" s="234" t="s">
        <v>739</v>
      </c>
    </row>
    <row r="231" spans="1:12" x14ac:dyDescent="0.2">
      <c r="A231" s="231">
        <v>71</v>
      </c>
      <c r="B231" s="231">
        <v>3399</v>
      </c>
      <c r="C231" s="231">
        <v>5362</v>
      </c>
      <c r="D231" s="231">
        <v>2016</v>
      </c>
      <c r="E231" s="231"/>
      <c r="F231" s="232">
        <v>2000</v>
      </c>
      <c r="G231" s="232">
        <v>-100</v>
      </c>
      <c r="H231" s="232">
        <v>1900</v>
      </c>
      <c r="I231" s="232"/>
      <c r="J231" s="232">
        <v>-1900</v>
      </c>
      <c r="K231" s="233"/>
      <c r="L231" s="234" t="s">
        <v>740</v>
      </c>
    </row>
    <row r="232" spans="1:12" x14ac:dyDescent="0.2">
      <c r="A232" s="231">
        <v>71</v>
      </c>
      <c r="B232" s="231">
        <v>3412</v>
      </c>
      <c r="C232" s="231">
        <v>5139</v>
      </c>
      <c r="D232" s="231"/>
      <c r="E232" s="231"/>
      <c r="F232" s="232">
        <v>0</v>
      </c>
      <c r="G232" s="232">
        <v>19500</v>
      </c>
      <c r="H232" s="232">
        <v>19500</v>
      </c>
      <c r="I232" s="232">
        <v>19456.7</v>
      </c>
      <c r="J232" s="232">
        <v>-43.3</v>
      </c>
      <c r="K232" s="233">
        <v>0.99777899999999997</v>
      </c>
      <c r="L232" s="234" t="s">
        <v>741</v>
      </c>
    </row>
    <row r="233" spans="1:12" x14ac:dyDescent="0.2">
      <c r="A233" s="231">
        <v>71</v>
      </c>
      <c r="B233" s="231">
        <v>3412</v>
      </c>
      <c r="C233" s="231">
        <v>5151</v>
      </c>
      <c r="D233" s="231"/>
      <c r="E233" s="231"/>
      <c r="F233" s="232">
        <v>0</v>
      </c>
      <c r="G233" s="232">
        <v>183800</v>
      </c>
      <c r="H233" s="232">
        <v>183800</v>
      </c>
      <c r="I233" s="232">
        <v>183739.4</v>
      </c>
      <c r="J233" s="232">
        <v>-60.6</v>
      </c>
      <c r="K233" s="233">
        <v>0.99966999999999995</v>
      </c>
      <c r="L233" s="234" t="s">
        <v>742</v>
      </c>
    </row>
    <row r="234" spans="1:12" x14ac:dyDescent="0.2">
      <c r="A234" s="231">
        <v>71</v>
      </c>
      <c r="B234" s="231">
        <v>3412</v>
      </c>
      <c r="C234" s="231">
        <v>5229</v>
      </c>
      <c r="D234" s="231"/>
      <c r="E234" s="231"/>
      <c r="F234" s="232">
        <v>160000</v>
      </c>
      <c r="G234" s="232">
        <v>-160000</v>
      </c>
      <c r="H234" s="232">
        <v>0</v>
      </c>
      <c r="I234" s="232">
        <v>0</v>
      </c>
      <c r="J234" s="232">
        <v>0</v>
      </c>
      <c r="K234" s="233">
        <v>0</v>
      </c>
      <c r="L234" s="234" t="s">
        <v>743</v>
      </c>
    </row>
    <row r="235" spans="1:12" x14ac:dyDescent="0.2">
      <c r="A235" s="231">
        <v>71</v>
      </c>
      <c r="B235" s="231">
        <v>3421</v>
      </c>
      <c r="C235" s="231">
        <v>5229</v>
      </c>
      <c r="D235" s="231">
        <v>401</v>
      </c>
      <c r="E235" s="231"/>
      <c r="F235" s="232">
        <v>400000</v>
      </c>
      <c r="G235" s="232">
        <v>0</v>
      </c>
      <c r="H235" s="232">
        <v>400000</v>
      </c>
      <c r="I235" s="232">
        <v>400000</v>
      </c>
      <c r="J235" s="232">
        <v>0</v>
      </c>
      <c r="K235" s="233">
        <v>1</v>
      </c>
      <c r="L235" s="234" t="s">
        <v>744</v>
      </c>
    </row>
    <row r="236" spans="1:12" x14ac:dyDescent="0.2">
      <c r="A236" s="231">
        <v>71</v>
      </c>
      <c r="B236" s="231">
        <v>3429</v>
      </c>
      <c r="C236" s="231">
        <v>5229</v>
      </c>
      <c r="D236" s="231">
        <v>404</v>
      </c>
      <c r="E236" s="231"/>
      <c r="F236" s="232">
        <v>1000000</v>
      </c>
      <c r="G236" s="232">
        <v>160000</v>
      </c>
      <c r="H236" s="232">
        <v>1160000</v>
      </c>
      <c r="I236" s="232">
        <v>1160000</v>
      </c>
      <c r="J236" s="232">
        <v>0</v>
      </c>
      <c r="K236" s="233">
        <v>1</v>
      </c>
      <c r="L236" s="234" t="s">
        <v>745</v>
      </c>
    </row>
    <row r="237" spans="1:12" x14ac:dyDescent="0.2">
      <c r="A237" s="231">
        <v>71</v>
      </c>
      <c r="B237" s="231">
        <v>4351</v>
      </c>
      <c r="C237" s="231">
        <v>5229</v>
      </c>
      <c r="D237" s="231"/>
      <c r="E237" s="231"/>
      <c r="F237" s="232">
        <v>0</v>
      </c>
      <c r="G237" s="232">
        <v>30000</v>
      </c>
      <c r="H237" s="232">
        <v>30000</v>
      </c>
      <c r="I237" s="232">
        <v>30000</v>
      </c>
      <c r="J237" s="232">
        <v>0</v>
      </c>
      <c r="K237" s="233">
        <v>1</v>
      </c>
      <c r="L237" s="234" t="s">
        <v>746</v>
      </c>
    </row>
    <row r="238" spans="1:12" x14ac:dyDescent="0.2">
      <c r="A238" s="231">
        <v>71</v>
      </c>
      <c r="B238" s="231">
        <v>6171</v>
      </c>
      <c r="C238" s="231">
        <v>5021</v>
      </c>
      <c r="D238" s="231">
        <v>61711</v>
      </c>
      <c r="E238" s="231"/>
      <c r="F238" s="232">
        <v>0</v>
      </c>
      <c r="G238" s="232">
        <v>5000</v>
      </c>
      <c r="H238" s="232">
        <v>5000</v>
      </c>
      <c r="I238" s="232">
        <v>4940</v>
      </c>
      <c r="J238" s="232">
        <v>-60</v>
      </c>
      <c r="K238" s="233">
        <v>0.98799999999999999</v>
      </c>
      <c r="L238" s="234" t="s">
        <v>747</v>
      </c>
    </row>
    <row r="239" spans="1:12" x14ac:dyDescent="0.2">
      <c r="A239" s="231">
        <v>71</v>
      </c>
      <c r="B239" s="231">
        <v>6171</v>
      </c>
      <c r="C239" s="231">
        <v>5137</v>
      </c>
      <c r="D239" s="231">
        <v>61711</v>
      </c>
      <c r="E239" s="231"/>
      <c r="F239" s="232">
        <v>0</v>
      </c>
      <c r="G239" s="232">
        <v>5000</v>
      </c>
      <c r="H239" s="232">
        <v>5000</v>
      </c>
      <c r="I239" s="232">
        <v>5000</v>
      </c>
      <c r="J239" s="232">
        <v>0</v>
      </c>
      <c r="K239" s="233">
        <v>1</v>
      </c>
      <c r="L239" s="234" t="s">
        <v>748</v>
      </c>
    </row>
    <row r="240" spans="1:12" x14ac:dyDescent="0.2">
      <c r="A240" s="231">
        <v>71</v>
      </c>
      <c r="B240" s="231">
        <v>6171</v>
      </c>
      <c r="C240" s="231">
        <v>5139</v>
      </c>
      <c r="D240" s="231">
        <v>617111</v>
      </c>
      <c r="E240" s="231"/>
      <c r="F240" s="232">
        <v>250000</v>
      </c>
      <c r="G240" s="232">
        <v>0</v>
      </c>
      <c r="H240" s="232">
        <v>250000</v>
      </c>
      <c r="I240" s="232">
        <v>248462</v>
      </c>
      <c r="J240" s="232">
        <v>-1538</v>
      </c>
      <c r="K240" s="233">
        <v>0.99384799999999995</v>
      </c>
      <c r="L240" s="234" t="s">
        <v>749</v>
      </c>
    </row>
    <row r="241" spans="1:12" x14ac:dyDescent="0.2">
      <c r="A241" s="231">
        <v>71</v>
      </c>
      <c r="B241" s="231">
        <v>6171</v>
      </c>
      <c r="C241" s="231">
        <v>5169</v>
      </c>
      <c r="D241" s="231">
        <v>61711</v>
      </c>
      <c r="E241" s="231"/>
      <c r="F241" s="232">
        <v>100000</v>
      </c>
      <c r="G241" s="232">
        <v>116300</v>
      </c>
      <c r="H241" s="232">
        <v>216300</v>
      </c>
      <c r="I241" s="232">
        <v>216212.06</v>
      </c>
      <c r="J241" s="232">
        <v>-87.94</v>
      </c>
      <c r="K241" s="233">
        <v>0.99959299999999995</v>
      </c>
      <c r="L241" s="234" t="s">
        <v>750</v>
      </c>
    </row>
    <row r="242" spans="1:12" x14ac:dyDescent="0.2">
      <c r="A242" s="231">
        <v>71</v>
      </c>
      <c r="B242" s="231">
        <v>6171</v>
      </c>
      <c r="C242" s="231">
        <v>5175</v>
      </c>
      <c r="D242" s="231">
        <v>61711</v>
      </c>
      <c r="E242" s="231"/>
      <c r="F242" s="232">
        <v>80000</v>
      </c>
      <c r="G242" s="232">
        <v>-29800</v>
      </c>
      <c r="H242" s="232">
        <v>50200</v>
      </c>
      <c r="I242" s="232">
        <v>19765</v>
      </c>
      <c r="J242" s="232">
        <v>-30435</v>
      </c>
      <c r="K242" s="233">
        <v>0.39372499999999999</v>
      </c>
      <c r="L242" s="234" t="s">
        <v>751</v>
      </c>
    </row>
    <row r="243" spans="1:12" x14ac:dyDescent="0.2">
      <c r="A243" s="231">
        <v>71</v>
      </c>
      <c r="B243" s="231">
        <v>6171</v>
      </c>
      <c r="C243" s="231">
        <v>5194</v>
      </c>
      <c r="D243" s="231">
        <v>61711</v>
      </c>
      <c r="E243" s="231"/>
      <c r="F243" s="232">
        <v>70000</v>
      </c>
      <c r="G243" s="232">
        <v>8500</v>
      </c>
      <c r="H243" s="232">
        <v>78500</v>
      </c>
      <c r="I243" s="232">
        <v>78463</v>
      </c>
      <c r="J243" s="232">
        <v>-37</v>
      </c>
      <c r="K243" s="233">
        <v>0.99952799999999997</v>
      </c>
      <c r="L243" s="234" t="s">
        <v>752</v>
      </c>
    </row>
    <row r="244" spans="1:12" x14ac:dyDescent="0.2">
      <c r="A244" s="231">
        <v>71</v>
      </c>
      <c r="B244" s="231">
        <v>6171</v>
      </c>
      <c r="C244" s="231">
        <v>5492</v>
      </c>
      <c r="D244" s="231">
        <v>61712</v>
      </c>
      <c r="E244" s="231"/>
      <c r="F244" s="232">
        <v>0</v>
      </c>
      <c r="G244" s="232">
        <v>50000</v>
      </c>
      <c r="H244" s="232">
        <v>50000</v>
      </c>
      <c r="I244" s="232">
        <v>42200</v>
      </c>
      <c r="J244" s="232">
        <v>-7800</v>
      </c>
      <c r="K244" s="233">
        <v>0.84399999999999997</v>
      </c>
      <c r="L244" s="234" t="s">
        <v>753</v>
      </c>
    </row>
    <row r="245" spans="1:12" x14ac:dyDescent="0.2">
      <c r="A245" s="231">
        <v>71</v>
      </c>
      <c r="B245" s="231">
        <v>6223</v>
      </c>
      <c r="C245" s="231">
        <v>5021</v>
      </c>
      <c r="D245" s="231"/>
      <c r="E245" s="231"/>
      <c r="F245" s="232">
        <v>0</v>
      </c>
      <c r="G245" s="232">
        <v>5000</v>
      </c>
      <c r="H245" s="232">
        <v>5000</v>
      </c>
      <c r="I245" s="232">
        <v>4117</v>
      </c>
      <c r="J245" s="232">
        <v>-883</v>
      </c>
      <c r="K245" s="233">
        <v>0.82340000000000002</v>
      </c>
      <c r="L245" s="234" t="s">
        <v>754</v>
      </c>
    </row>
    <row r="246" spans="1:12" x14ac:dyDescent="0.2">
      <c r="A246" s="231">
        <v>71</v>
      </c>
      <c r="B246" s="231">
        <v>6223</v>
      </c>
      <c r="C246" s="231">
        <v>5169</v>
      </c>
      <c r="D246" s="231"/>
      <c r="E246" s="231"/>
      <c r="F246" s="232">
        <v>0</v>
      </c>
      <c r="G246" s="232">
        <v>115500</v>
      </c>
      <c r="H246" s="232">
        <v>115500</v>
      </c>
      <c r="I246" s="232">
        <v>115424</v>
      </c>
      <c r="J246" s="232">
        <v>-76</v>
      </c>
      <c r="K246" s="233">
        <v>0.99934100000000003</v>
      </c>
      <c r="L246" s="234" t="s">
        <v>756</v>
      </c>
    </row>
    <row r="247" spans="1:12" x14ac:dyDescent="0.2">
      <c r="A247" s="231">
        <v>71</v>
      </c>
      <c r="B247" s="231">
        <v>6223</v>
      </c>
      <c r="C247" s="231">
        <v>5173</v>
      </c>
      <c r="D247" s="231"/>
      <c r="E247" s="231"/>
      <c r="F247" s="232">
        <v>0</v>
      </c>
      <c r="G247" s="232">
        <v>1300</v>
      </c>
      <c r="H247" s="232">
        <v>1300</v>
      </c>
      <c r="I247" s="232">
        <v>1262.81</v>
      </c>
      <c r="J247" s="232">
        <v>-37.19</v>
      </c>
      <c r="K247" s="233">
        <v>0.97139200000000003</v>
      </c>
      <c r="L247" s="234" t="s">
        <v>757</v>
      </c>
    </row>
    <row r="248" spans="1:12" x14ac:dyDescent="0.2">
      <c r="A248" s="231">
        <v>71</v>
      </c>
      <c r="B248" s="231">
        <v>6223</v>
      </c>
      <c r="C248" s="231">
        <v>5175</v>
      </c>
      <c r="D248" s="231"/>
      <c r="E248" s="231"/>
      <c r="F248" s="232">
        <v>0</v>
      </c>
      <c r="G248" s="232">
        <v>20000</v>
      </c>
      <c r="H248" s="232">
        <v>20000</v>
      </c>
      <c r="I248" s="232">
        <v>5802</v>
      </c>
      <c r="J248" s="232">
        <v>-14198</v>
      </c>
      <c r="K248" s="233">
        <v>0.29010000000000002</v>
      </c>
      <c r="L248" s="234" t="s">
        <v>758</v>
      </c>
    </row>
    <row r="249" spans="1:12" x14ac:dyDescent="0.2">
      <c r="A249" s="231">
        <v>71</v>
      </c>
      <c r="B249" s="231">
        <v>6223</v>
      </c>
      <c r="C249" s="231">
        <v>5194</v>
      </c>
      <c r="D249" s="231"/>
      <c r="E249" s="231"/>
      <c r="F249" s="232">
        <v>0</v>
      </c>
      <c r="G249" s="232">
        <v>8200</v>
      </c>
      <c r="H249" s="232">
        <v>8200</v>
      </c>
      <c r="I249" s="232">
        <v>3235</v>
      </c>
      <c r="J249" s="232">
        <v>-4965</v>
      </c>
      <c r="K249" s="233">
        <v>0.39451199999999997</v>
      </c>
      <c r="L249" s="234" t="s">
        <v>759</v>
      </c>
    </row>
    <row r="250" spans="1:12" x14ac:dyDescent="0.2">
      <c r="A250" s="231">
        <v>71</v>
      </c>
      <c r="B250" s="231">
        <v>6223</v>
      </c>
      <c r="C250" s="231">
        <v>5901</v>
      </c>
      <c r="D250" s="231"/>
      <c r="E250" s="231"/>
      <c r="F250" s="232">
        <v>150000</v>
      </c>
      <c r="G250" s="232">
        <v>-150000</v>
      </c>
      <c r="H250" s="232">
        <v>0</v>
      </c>
      <c r="I250" s="232">
        <v>0</v>
      </c>
      <c r="J250" s="232">
        <v>0</v>
      </c>
      <c r="K250" s="233">
        <v>0</v>
      </c>
      <c r="L250" s="234" t="s">
        <v>760</v>
      </c>
    </row>
    <row r="251" spans="1:12" x14ac:dyDescent="0.2">
      <c r="A251" s="231">
        <v>71</v>
      </c>
      <c r="B251" s="231">
        <v>6409</v>
      </c>
      <c r="C251" s="231">
        <v>5901</v>
      </c>
      <c r="D251" s="231"/>
      <c r="E251" s="231"/>
      <c r="F251" s="232">
        <v>0</v>
      </c>
      <c r="G251" s="232">
        <v>14682300</v>
      </c>
      <c r="H251" s="232">
        <v>14682300</v>
      </c>
      <c r="I251" s="232"/>
      <c r="J251" s="232">
        <v>-14682300</v>
      </c>
      <c r="K251" s="233"/>
      <c r="L251" s="234" t="s">
        <v>761</v>
      </c>
    </row>
    <row r="252" spans="1:12" x14ac:dyDescent="0.2">
      <c r="A252" s="652" t="s">
        <v>633</v>
      </c>
      <c r="B252" s="652"/>
      <c r="C252" s="652"/>
      <c r="D252" s="652"/>
      <c r="E252" s="652"/>
      <c r="F252" s="653">
        <v>3459400</v>
      </c>
      <c r="G252" s="653">
        <v>16419200</v>
      </c>
      <c r="H252" s="653">
        <v>19878600</v>
      </c>
      <c r="I252" s="653">
        <v>4598815.8499999996</v>
      </c>
      <c r="J252" s="653">
        <v>-15279784.15</v>
      </c>
      <c r="K252" s="654">
        <v>0.2313450569959655</v>
      </c>
      <c r="L252" s="655"/>
    </row>
    <row r="253" spans="1:12" x14ac:dyDescent="0.2">
      <c r="A253" s="251" t="s">
        <v>634</v>
      </c>
      <c r="B253" s="251"/>
      <c r="C253" s="251"/>
      <c r="D253" s="251"/>
      <c r="E253" s="251"/>
      <c r="F253" s="252">
        <v>3459400</v>
      </c>
      <c r="G253" s="252">
        <v>16419200</v>
      </c>
      <c r="H253" s="252">
        <v>19878600</v>
      </c>
      <c r="I253" s="252">
        <v>4598815.8499999996</v>
      </c>
      <c r="J253" s="252">
        <v>-15279784.15</v>
      </c>
      <c r="K253" s="253">
        <v>0.2313450569959655</v>
      </c>
      <c r="L253" s="254"/>
    </row>
    <row r="254" spans="1:12" x14ac:dyDescent="0.2">
      <c r="A254" s="231">
        <v>72</v>
      </c>
      <c r="B254" s="231">
        <v>3299</v>
      </c>
      <c r="C254" s="231">
        <v>5011</v>
      </c>
      <c r="D254" s="231"/>
      <c r="E254" s="231">
        <v>33063</v>
      </c>
      <c r="F254" s="232">
        <v>171000</v>
      </c>
      <c r="G254" s="232">
        <v>719000</v>
      </c>
      <c r="H254" s="232">
        <v>890000</v>
      </c>
      <c r="I254" s="232">
        <v>679459</v>
      </c>
      <c r="J254" s="232">
        <v>-210541</v>
      </c>
      <c r="K254" s="233">
        <v>0.76343700000000003</v>
      </c>
      <c r="L254" s="234" t="s">
        <v>635</v>
      </c>
    </row>
    <row r="255" spans="1:12" x14ac:dyDescent="0.2">
      <c r="A255" s="231">
        <v>72</v>
      </c>
      <c r="B255" s="231">
        <v>3299</v>
      </c>
      <c r="C255" s="231">
        <v>5011</v>
      </c>
      <c r="D255" s="231">
        <v>33063</v>
      </c>
      <c r="E255" s="231"/>
      <c r="F255" s="232">
        <v>9000</v>
      </c>
      <c r="G255" s="232">
        <v>53200</v>
      </c>
      <c r="H255" s="232">
        <v>62200</v>
      </c>
      <c r="I255" s="232">
        <v>44152</v>
      </c>
      <c r="J255" s="232">
        <v>-18048</v>
      </c>
      <c r="K255" s="233">
        <v>0.709839</v>
      </c>
      <c r="L255" s="234" t="s">
        <v>762</v>
      </c>
    </row>
    <row r="256" spans="1:12" x14ac:dyDescent="0.2">
      <c r="A256" s="231">
        <v>72</v>
      </c>
      <c r="B256" s="231">
        <v>3299</v>
      </c>
      <c r="C256" s="231">
        <v>5011</v>
      </c>
      <c r="D256" s="231">
        <v>330631</v>
      </c>
      <c r="E256" s="231">
        <v>33063</v>
      </c>
      <c r="F256" s="232">
        <v>0</v>
      </c>
      <c r="G256" s="232">
        <v>53700</v>
      </c>
      <c r="H256" s="232">
        <v>53700</v>
      </c>
      <c r="I256" s="232">
        <v>53637</v>
      </c>
      <c r="J256" s="232">
        <v>-63</v>
      </c>
      <c r="K256" s="233">
        <v>0.99882599999999999</v>
      </c>
      <c r="L256" s="234" t="s">
        <v>305</v>
      </c>
    </row>
    <row r="257" spans="1:12" x14ac:dyDescent="0.2">
      <c r="A257" s="231">
        <v>72</v>
      </c>
      <c r="B257" s="231">
        <v>3299</v>
      </c>
      <c r="C257" s="231">
        <v>5021</v>
      </c>
      <c r="D257" s="231"/>
      <c r="E257" s="231">
        <v>33063</v>
      </c>
      <c r="F257" s="232">
        <v>28500</v>
      </c>
      <c r="G257" s="232">
        <v>86300</v>
      </c>
      <c r="H257" s="232">
        <v>114800</v>
      </c>
      <c r="I257" s="232">
        <v>113002</v>
      </c>
      <c r="J257" s="232">
        <v>-1798</v>
      </c>
      <c r="K257" s="233">
        <v>0.98433700000000002</v>
      </c>
      <c r="L257" s="234" t="s">
        <v>306</v>
      </c>
    </row>
    <row r="258" spans="1:12" x14ac:dyDescent="0.2">
      <c r="A258" s="231">
        <v>72</v>
      </c>
      <c r="B258" s="231">
        <v>3299</v>
      </c>
      <c r="C258" s="231">
        <v>5021</v>
      </c>
      <c r="D258" s="231">
        <v>33063</v>
      </c>
      <c r="E258" s="231"/>
      <c r="F258" s="232">
        <v>1500</v>
      </c>
      <c r="G258" s="232">
        <v>8500</v>
      </c>
      <c r="H258" s="232">
        <v>10000</v>
      </c>
      <c r="I258" s="232">
        <v>6048</v>
      </c>
      <c r="J258" s="232">
        <v>-3952</v>
      </c>
      <c r="K258" s="233">
        <v>0.6048</v>
      </c>
      <c r="L258" s="234" t="s">
        <v>763</v>
      </c>
    </row>
    <row r="259" spans="1:12" x14ac:dyDescent="0.2">
      <c r="A259" s="231">
        <v>72</v>
      </c>
      <c r="B259" s="231">
        <v>3299</v>
      </c>
      <c r="C259" s="231">
        <v>5021</v>
      </c>
      <c r="D259" s="231">
        <v>330631</v>
      </c>
      <c r="E259" s="231">
        <v>33063</v>
      </c>
      <c r="F259" s="232">
        <v>0</v>
      </c>
      <c r="G259" s="232">
        <v>1900</v>
      </c>
      <c r="H259" s="232">
        <v>1900</v>
      </c>
      <c r="I259" s="232">
        <v>1900</v>
      </c>
      <c r="J259" s="232">
        <v>0</v>
      </c>
      <c r="K259" s="233">
        <v>1</v>
      </c>
      <c r="L259" s="234" t="s">
        <v>306</v>
      </c>
    </row>
    <row r="260" spans="1:12" x14ac:dyDescent="0.2">
      <c r="A260" s="231">
        <v>72</v>
      </c>
      <c r="B260" s="231">
        <v>3299</v>
      </c>
      <c r="C260" s="231">
        <v>5031</v>
      </c>
      <c r="D260" s="231"/>
      <c r="E260" s="231">
        <v>33063</v>
      </c>
      <c r="F260" s="232">
        <v>50400</v>
      </c>
      <c r="G260" s="232">
        <v>165200</v>
      </c>
      <c r="H260" s="232">
        <v>215600</v>
      </c>
      <c r="I260" s="232">
        <v>197226</v>
      </c>
      <c r="J260" s="232">
        <v>-18374</v>
      </c>
      <c r="K260" s="233">
        <v>0.91477699999999995</v>
      </c>
      <c r="L260" s="234" t="s">
        <v>636</v>
      </c>
    </row>
    <row r="261" spans="1:12" x14ac:dyDescent="0.2">
      <c r="A261" s="231">
        <v>72</v>
      </c>
      <c r="B261" s="231">
        <v>3299</v>
      </c>
      <c r="C261" s="231">
        <v>5031</v>
      </c>
      <c r="D261" s="231">
        <v>33063</v>
      </c>
      <c r="E261" s="231"/>
      <c r="F261" s="232">
        <v>2600</v>
      </c>
      <c r="G261" s="232">
        <v>10000</v>
      </c>
      <c r="H261" s="232">
        <v>12600</v>
      </c>
      <c r="I261" s="232">
        <v>12478.75</v>
      </c>
      <c r="J261" s="232">
        <v>-121.25</v>
      </c>
      <c r="K261" s="233">
        <v>0.99037600000000003</v>
      </c>
      <c r="L261" s="234" t="s">
        <v>764</v>
      </c>
    </row>
    <row r="262" spans="1:12" x14ac:dyDescent="0.2">
      <c r="A262" s="231">
        <v>72</v>
      </c>
      <c r="B262" s="231">
        <v>3299</v>
      </c>
      <c r="C262" s="231">
        <v>5031</v>
      </c>
      <c r="D262" s="231">
        <v>330631</v>
      </c>
      <c r="E262" s="231">
        <v>33063</v>
      </c>
      <c r="F262" s="232">
        <v>0</v>
      </c>
      <c r="G262" s="232">
        <v>13500</v>
      </c>
      <c r="H262" s="232">
        <v>13500</v>
      </c>
      <c r="I262" s="232">
        <v>13409.25</v>
      </c>
      <c r="J262" s="232">
        <v>-90.75</v>
      </c>
      <c r="K262" s="233">
        <v>0.99327699999999997</v>
      </c>
      <c r="L262" s="234" t="s">
        <v>307</v>
      </c>
    </row>
    <row r="263" spans="1:12" x14ac:dyDescent="0.2">
      <c r="A263" s="231">
        <v>72</v>
      </c>
      <c r="B263" s="231">
        <v>3299</v>
      </c>
      <c r="C263" s="231">
        <v>5032</v>
      </c>
      <c r="D263" s="231"/>
      <c r="E263" s="231">
        <v>33063</v>
      </c>
      <c r="F263" s="232">
        <v>19000</v>
      </c>
      <c r="G263" s="232">
        <v>74500</v>
      </c>
      <c r="H263" s="232">
        <v>93500</v>
      </c>
      <c r="I263" s="232">
        <v>70999</v>
      </c>
      <c r="J263" s="232">
        <v>-22501</v>
      </c>
      <c r="K263" s="233">
        <v>0.75934699999999999</v>
      </c>
      <c r="L263" s="234" t="s">
        <v>637</v>
      </c>
    </row>
    <row r="264" spans="1:12" x14ac:dyDescent="0.2">
      <c r="A264" s="231">
        <v>72</v>
      </c>
      <c r="B264" s="231">
        <v>3299</v>
      </c>
      <c r="C264" s="231">
        <v>5032</v>
      </c>
      <c r="D264" s="231">
        <v>33063</v>
      </c>
      <c r="E264" s="231"/>
      <c r="F264" s="232">
        <v>1000</v>
      </c>
      <c r="G264" s="232">
        <v>3500</v>
      </c>
      <c r="H264" s="232">
        <v>4500</v>
      </c>
      <c r="I264" s="232">
        <v>4494.1000000000004</v>
      </c>
      <c r="J264" s="232">
        <v>-5.9</v>
      </c>
      <c r="K264" s="233">
        <v>0.99868800000000002</v>
      </c>
      <c r="L264" s="234" t="s">
        <v>765</v>
      </c>
    </row>
    <row r="265" spans="1:12" x14ac:dyDescent="0.2">
      <c r="A265" s="231">
        <v>72</v>
      </c>
      <c r="B265" s="231">
        <v>3299</v>
      </c>
      <c r="C265" s="231">
        <v>5032</v>
      </c>
      <c r="D265" s="231">
        <v>330631</v>
      </c>
      <c r="E265" s="231">
        <v>33063</v>
      </c>
      <c r="F265" s="232">
        <v>0</v>
      </c>
      <c r="G265" s="232">
        <v>5000</v>
      </c>
      <c r="H265" s="232">
        <v>5000</v>
      </c>
      <c r="I265" s="232">
        <v>4827.8999999999996</v>
      </c>
      <c r="J265" s="232">
        <v>-172.1</v>
      </c>
      <c r="K265" s="233">
        <v>0.96557999999999999</v>
      </c>
      <c r="L265" s="234" t="s">
        <v>308</v>
      </c>
    </row>
    <row r="266" spans="1:12" x14ac:dyDescent="0.2">
      <c r="A266" s="231">
        <v>72</v>
      </c>
      <c r="B266" s="231">
        <v>3299</v>
      </c>
      <c r="C266" s="231">
        <v>5038</v>
      </c>
      <c r="D266" s="231">
        <v>33063</v>
      </c>
      <c r="E266" s="231"/>
      <c r="F266" s="232">
        <v>0</v>
      </c>
      <c r="G266" s="232">
        <v>3400</v>
      </c>
      <c r="H266" s="232">
        <v>3400</v>
      </c>
      <c r="I266" s="232">
        <v>176.8</v>
      </c>
      <c r="J266" s="232">
        <v>-3223.2</v>
      </c>
      <c r="K266" s="233">
        <v>5.1999999999999998E-2</v>
      </c>
      <c r="L266" s="234" t="s">
        <v>766</v>
      </c>
    </row>
    <row r="267" spans="1:12" x14ac:dyDescent="0.2">
      <c r="A267" s="231">
        <v>72</v>
      </c>
      <c r="B267" s="231">
        <v>3299</v>
      </c>
      <c r="C267" s="231">
        <v>5038</v>
      </c>
      <c r="D267" s="231">
        <v>330631</v>
      </c>
      <c r="E267" s="231">
        <v>33063</v>
      </c>
      <c r="F267" s="232">
        <v>0</v>
      </c>
      <c r="G267" s="232">
        <v>3500</v>
      </c>
      <c r="H267" s="232">
        <v>3500</v>
      </c>
      <c r="I267" s="232">
        <v>3359.2</v>
      </c>
      <c r="J267" s="232">
        <v>-140.80000000000001</v>
      </c>
      <c r="K267" s="233">
        <v>0.95977100000000004</v>
      </c>
      <c r="L267" s="234" t="s">
        <v>1010</v>
      </c>
    </row>
    <row r="268" spans="1:12" x14ac:dyDescent="0.2">
      <c r="A268" s="231">
        <v>72</v>
      </c>
      <c r="B268" s="231">
        <v>3299</v>
      </c>
      <c r="C268" s="231">
        <v>5139</v>
      </c>
      <c r="D268" s="231"/>
      <c r="E268" s="231">
        <v>33063</v>
      </c>
      <c r="F268" s="232">
        <v>0</v>
      </c>
      <c r="G268" s="232">
        <v>5600</v>
      </c>
      <c r="H268" s="232">
        <v>5600</v>
      </c>
      <c r="I268" s="232">
        <v>0</v>
      </c>
      <c r="J268" s="232">
        <v>-5600</v>
      </c>
      <c r="K268" s="233">
        <v>0</v>
      </c>
      <c r="L268" s="234" t="s">
        <v>767</v>
      </c>
    </row>
    <row r="269" spans="1:12" x14ac:dyDescent="0.2">
      <c r="A269" s="231">
        <v>72</v>
      </c>
      <c r="B269" s="231">
        <v>3299</v>
      </c>
      <c r="C269" s="231">
        <v>5139</v>
      </c>
      <c r="D269" s="231">
        <v>33063</v>
      </c>
      <c r="E269" s="231"/>
      <c r="F269" s="232">
        <v>0</v>
      </c>
      <c r="G269" s="232">
        <v>2000</v>
      </c>
      <c r="H269" s="232">
        <v>2000</v>
      </c>
      <c r="I269" s="232">
        <v>909.6</v>
      </c>
      <c r="J269" s="232">
        <v>-1090.4000000000001</v>
      </c>
      <c r="K269" s="233">
        <v>0.45479999999999998</v>
      </c>
      <c r="L269" s="234" t="s">
        <v>768</v>
      </c>
    </row>
    <row r="270" spans="1:12" x14ac:dyDescent="0.2">
      <c r="A270" s="231">
        <v>72</v>
      </c>
      <c r="B270" s="231">
        <v>3299</v>
      </c>
      <c r="C270" s="231">
        <v>5139</v>
      </c>
      <c r="D270" s="231">
        <v>330631</v>
      </c>
      <c r="E270" s="231">
        <v>33063</v>
      </c>
      <c r="F270" s="232">
        <v>0</v>
      </c>
      <c r="G270" s="232">
        <v>17400</v>
      </c>
      <c r="H270" s="232">
        <v>17400</v>
      </c>
      <c r="I270" s="232">
        <v>17282.400000000001</v>
      </c>
      <c r="J270" s="232">
        <v>-117.6</v>
      </c>
      <c r="K270" s="233">
        <v>0.99324100000000004</v>
      </c>
      <c r="L270" s="234" t="s">
        <v>767</v>
      </c>
    </row>
    <row r="271" spans="1:12" x14ac:dyDescent="0.2">
      <c r="A271" s="231">
        <v>72</v>
      </c>
      <c r="B271" s="231">
        <v>3299</v>
      </c>
      <c r="C271" s="231">
        <v>5167</v>
      </c>
      <c r="D271" s="231">
        <v>33063</v>
      </c>
      <c r="E271" s="231"/>
      <c r="F271" s="232">
        <v>0</v>
      </c>
      <c r="G271" s="232">
        <v>3000</v>
      </c>
      <c r="H271" s="232">
        <v>3000</v>
      </c>
      <c r="I271" s="232">
        <v>2642.5</v>
      </c>
      <c r="J271" s="232">
        <v>-357.5</v>
      </c>
      <c r="K271" s="233">
        <v>0.88083299999999998</v>
      </c>
      <c r="L271" s="234" t="s">
        <v>769</v>
      </c>
    </row>
    <row r="272" spans="1:12" x14ac:dyDescent="0.2">
      <c r="A272" s="231">
        <v>72</v>
      </c>
      <c r="B272" s="231">
        <v>3299</v>
      </c>
      <c r="C272" s="231">
        <v>5167</v>
      </c>
      <c r="D272" s="231">
        <v>330631</v>
      </c>
      <c r="E272" s="231">
        <v>33063</v>
      </c>
      <c r="F272" s="232">
        <v>0</v>
      </c>
      <c r="G272" s="232">
        <v>50300</v>
      </c>
      <c r="H272" s="232">
        <v>50300</v>
      </c>
      <c r="I272" s="232">
        <v>50207.5</v>
      </c>
      <c r="J272" s="232">
        <v>-92.5</v>
      </c>
      <c r="K272" s="233">
        <v>0.99816099999999996</v>
      </c>
      <c r="L272" s="234" t="s">
        <v>770</v>
      </c>
    </row>
    <row r="273" spans="1:12" x14ac:dyDescent="0.2">
      <c r="A273" s="231">
        <v>72</v>
      </c>
      <c r="B273" s="231">
        <v>3299</v>
      </c>
      <c r="C273" s="231">
        <v>5168</v>
      </c>
      <c r="D273" s="231">
        <v>33063</v>
      </c>
      <c r="E273" s="231"/>
      <c r="F273" s="232">
        <v>0</v>
      </c>
      <c r="G273" s="232">
        <v>200</v>
      </c>
      <c r="H273" s="232">
        <v>200</v>
      </c>
      <c r="I273" s="232">
        <v>128.80000000000001</v>
      </c>
      <c r="J273" s="232">
        <v>-71.2</v>
      </c>
      <c r="K273" s="233">
        <v>0.64400000000000002</v>
      </c>
      <c r="L273" s="234" t="s">
        <v>771</v>
      </c>
    </row>
    <row r="274" spans="1:12" x14ac:dyDescent="0.2">
      <c r="A274" s="231">
        <v>72</v>
      </c>
      <c r="B274" s="231">
        <v>3299</v>
      </c>
      <c r="C274" s="231">
        <v>5168</v>
      </c>
      <c r="D274" s="231">
        <v>330631</v>
      </c>
      <c r="E274" s="231">
        <v>33063</v>
      </c>
      <c r="F274" s="232">
        <v>0</v>
      </c>
      <c r="G274" s="232">
        <v>2500</v>
      </c>
      <c r="H274" s="232">
        <v>2500</v>
      </c>
      <c r="I274" s="232">
        <v>2447.1999999999998</v>
      </c>
      <c r="J274" s="232">
        <v>-52.8</v>
      </c>
      <c r="K274" s="233">
        <v>0.97887999999999997</v>
      </c>
      <c r="L274" s="234" t="s">
        <v>772</v>
      </c>
    </row>
    <row r="275" spans="1:12" x14ac:dyDescent="0.2">
      <c r="A275" s="231">
        <v>72</v>
      </c>
      <c r="B275" s="231">
        <v>3299</v>
      </c>
      <c r="C275" s="231">
        <v>5169</v>
      </c>
      <c r="D275" s="231"/>
      <c r="E275" s="231">
        <v>33063</v>
      </c>
      <c r="F275" s="232">
        <v>47500</v>
      </c>
      <c r="G275" s="232">
        <v>41200</v>
      </c>
      <c r="H275" s="232">
        <v>88700</v>
      </c>
      <c r="I275" s="232">
        <v>0</v>
      </c>
      <c r="J275" s="232">
        <v>-88700</v>
      </c>
      <c r="K275" s="233">
        <v>0</v>
      </c>
      <c r="L275" s="234" t="s">
        <v>638</v>
      </c>
    </row>
    <row r="276" spans="1:12" x14ac:dyDescent="0.2">
      <c r="A276" s="231">
        <v>72</v>
      </c>
      <c r="B276" s="231">
        <v>3299</v>
      </c>
      <c r="C276" s="231">
        <v>5169</v>
      </c>
      <c r="D276" s="231">
        <v>33063</v>
      </c>
      <c r="E276" s="231"/>
      <c r="F276" s="232">
        <v>2500</v>
      </c>
      <c r="G276" s="232">
        <v>6000</v>
      </c>
      <c r="H276" s="232">
        <v>8500</v>
      </c>
      <c r="I276" s="232">
        <v>8452.56</v>
      </c>
      <c r="J276" s="232">
        <v>-47.44</v>
      </c>
      <c r="K276" s="233">
        <v>0.99441800000000002</v>
      </c>
      <c r="L276" s="234" t="s">
        <v>773</v>
      </c>
    </row>
    <row r="277" spans="1:12" x14ac:dyDescent="0.2">
      <c r="A277" s="231">
        <v>72</v>
      </c>
      <c r="B277" s="231">
        <v>3299</v>
      </c>
      <c r="C277" s="231">
        <v>5169</v>
      </c>
      <c r="D277" s="231">
        <v>330631</v>
      </c>
      <c r="E277" s="231">
        <v>33063</v>
      </c>
      <c r="F277" s="232">
        <v>0</v>
      </c>
      <c r="G277" s="232">
        <v>160700</v>
      </c>
      <c r="H277" s="232">
        <v>160700</v>
      </c>
      <c r="I277" s="232">
        <v>160598.84</v>
      </c>
      <c r="J277" s="232">
        <v>-101.16</v>
      </c>
      <c r="K277" s="233">
        <v>0.99936999999999998</v>
      </c>
      <c r="L277" s="234" t="s">
        <v>309</v>
      </c>
    </row>
    <row r="278" spans="1:12" x14ac:dyDescent="0.2">
      <c r="A278" s="231">
        <v>72</v>
      </c>
      <c r="B278" s="231">
        <v>3299</v>
      </c>
      <c r="C278" s="231">
        <v>5173</v>
      </c>
      <c r="D278" s="231"/>
      <c r="E278" s="231">
        <v>33063</v>
      </c>
      <c r="F278" s="232">
        <v>9500</v>
      </c>
      <c r="G278" s="232">
        <v>-6300</v>
      </c>
      <c r="H278" s="232">
        <v>3200</v>
      </c>
      <c r="I278" s="232">
        <v>0</v>
      </c>
      <c r="J278" s="232">
        <v>-3200</v>
      </c>
      <c r="K278" s="233">
        <v>0</v>
      </c>
      <c r="L278" s="234" t="s">
        <v>639</v>
      </c>
    </row>
    <row r="279" spans="1:12" x14ac:dyDescent="0.2">
      <c r="A279" s="231">
        <v>72</v>
      </c>
      <c r="B279" s="231">
        <v>3299</v>
      </c>
      <c r="C279" s="231">
        <v>5173</v>
      </c>
      <c r="D279" s="231">
        <v>33063</v>
      </c>
      <c r="E279" s="231"/>
      <c r="F279" s="232">
        <v>500</v>
      </c>
      <c r="G279" s="232">
        <v>0</v>
      </c>
      <c r="H279" s="232">
        <v>500</v>
      </c>
      <c r="I279" s="232">
        <v>388.85</v>
      </c>
      <c r="J279" s="232">
        <v>-111.15</v>
      </c>
      <c r="K279" s="233">
        <v>0.77769999999999995</v>
      </c>
      <c r="L279" s="234" t="s">
        <v>774</v>
      </c>
    </row>
    <row r="280" spans="1:12" x14ac:dyDescent="0.2">
      <c r="A280" s="231">
        <v>72</v>
      </c>
      <c r="B280" s="231">
        <v>3299</v>
      </c>
      <c r="C280" s="231">
        <v>5173</v>
      </c>
      <c r="D280" s="231">
        <v>330631</v>
      </c>
      <c r="E280" s="231">
        <v>33063</v>
      </c>
      <c r="F280" s="232">
        <v>0</v>
      </c>
      <c r="G280" s="232">
        <v>7500</v>
      </c>
      <c r="H280" s="232">
        <v>7500</v>
      </c>
      <c r="I280" s="232">
        <v>7388.15</v>
      </c>
      <c r="J280" s="232">
        <v>-111.85</v>
      </c>
      <c r="K280" s="233">
        <v>0.98508600000000002</v>
      </c>
      <c r="L280" s="234" t="s">
        <v>310</v>
      </c>
    </row>
    <row r="281" spans="1:12" x14ac:dyDescent="0.2">
      <c r="A281" s="231">
        <v>72</v>
      </c>
      <c r="B281" s="231">
        <v>3299</v>
      </c>
      <c r="C281" s="231">
        <v>5175</v>
      </c>
      <c r="D281" s="231"/>
      <c r="E281" s="231">
        <v>33063</v>
      </c>
      <c r="F281" s="232">
        <v>0</v>
      </c>
      <c r="G281" s="232">
        <v>1100</v>
      </c>
      <c r="H281" s="232">
        <v>1100</v>
      </c>
      <c r="I281" s="232">
        <v>0</v>
      </c>
      <c r="J281" s="232">
        <v>-1100</v>
      </c>
      <c r="K281" s="233">
        <v>0</v>
      </c>
      <c r="L281" s="234" t="s">
        <v>775</v>
      </c>
    </row>
    <row r="282" spans="1:12" x14ac:dyDescent="0.2">
      <c r="A282" s="231">
        <v>72</v>
      </c>
      <c r="B282" s="231">
        <v>3299</v>
      </c>
      <c r="C282" s="231">
        <v>5175</v>
      </c>
      <c r="D282" s="231">
        <v>33063</v>
      </c>
      <c r="E282" s="231"/>
      <c r="F282" s="232">
        <v>0</v>
      </c>
      <c r="G282" s="232">
        <v>500</v>
      </c>
      <c r="H282" s="232">
        <v>500</v>
      </c>
      <c r="I282" s="232">
        <v>281.10000000000002</v>
      </c>
      <c r="J282" s="232">
        <v>-218.9</v>
      </c>
      <c r="K282" s="233">
        <v>0.56220000000000003</v>
      </c>
      <c r="L282" s="234" t="s">
        <v>776</v>
      </c>
    </row>
    <row r="283" spans="1:12" x14ac:dyDescent="0.2">
      <c r="A283" s="231">
        <v>72</v>
      </c>
      <c r="B283" s="231">
        <v>3299</v>
      </c>
      <c r="C283" s="231">
        <v>5175</v>
      </c>
      <c r="D283" s="231">
        <v>330631</v>
      </c>
      <c r="E283" s="231">
        <v>33063</v>
      </c>
      <c r="F283" s="232">
        <v>0</v>
      </c>
      <c r="G283" s="232">
        <v>5400</v>
      </c>
      <c r="H283" s="232">
        <v>5400</v>
      </c>
      <c r="I283" s="232">
        <v>5340.9</v>
      </c>
      <c r="J283" s="232">
        <v>-59.1</v>
      </c>
      <c r="K283" s="233">
        <v>0.98905500000000002</v>
      </c>
      <c r="L283" s="234" t="s">
        <v>775</v>
      </c>
    </row>
    <row r="284" spans="1:12" x14ac:dyDescent="0.2">
      <c r="A284" s="231">
        <v>72</v>
      </c>
      <c r="B284" s="231">
        <v>3299</v>
      </c>
      <c r="C284" s="231">
        <v>5424</v>
      </c>
      <c r="D284" s="231"/>
      <c r="E284" s="231">
        <v>33063</v>
      </c>
      <c r="F284" s="232">
        <v>0</v>
      </c>
      <c r="G284" s="232">
        <v>1500</v>
      </c>
      <c r="H284" s="232">
        <v>1500</v>
      </c>
      <c r="I284" s="232">
        <v>1372</v>
      </c>
      <c r="J284" s="232">
        <v>-128</v>
      </c>
      <c r="K284" s="233">
        <v>0.91466599999999998</v>
      </c>
      <c r="L284" s="234" t="s">
        <v>777</v>
      </c>
    </row>
    <row r="285" spans="1:12" x14ac:dyDescent="0.2">
      <c r="A285" s="231">
        <v>72</v>
      </c>
      <c r="B285" s="231">
        <v>3299</v>
      </c>
      <c r="C285" s="231">
        <v>5424</v>
      </c>
      <c r="D285" s="231">
        <v>33063</v>
      </c>
      <c r="E285" s="231"/>
      <c r="F285" s="232">
        <v>0</v>
      </c>
      <c r="G285" s="232">
        <v>500</v>
      </c>
      <c r="H285" s="232">
        <v>500</v>
      </c>
      <c r="I285" s="232">
        <v>72</v>
      </c>
      <c r="J285" s="232">
        <v>-428</v>
      </c>
      <c r="K285" s="233">
        <v>0.14399999999999999</v>
      </c>
      <c r="L285" s="234" t="s">
        <v>778</v>
      </c>
    </row>
    <row r="286" spans="1:12" x14ac:dyDescent="0.2">
      <c r="A286" s="652" t="s">
        <v>640</v>
      </c>
      <c r="B286" s="652"/>
      <c r="C286" s="652"/>
      <c r="D286" s="652"/>
      <c r="E286" s="652"/>
      <c r="F286" s="653">
        <v>343000</v>
      </c>
      <c r="G286" s="653">
        <v>1500300</v>
      </c>
      <c r="H286" s="653">
        <v>1843300</v>
      </c>
      <c r="I286" s="653">
        <v>1462681.4</v>
      </c>
      <c r="J286" s="653">
        <v>-380618.6</v>
      </c>
      <c r="K286" s="654">
        <v>0.79351239624586345</v>
      </c>
      <c r="L286" s="655"/>
    </row>
    <row r="287" spans="1:12" x14ac:dyDescent="0.2">
      <c r="A287" s="251" t="s">
        <v>641</v>
      </c>
      <c r="B287" s="251"/>
      <c r="C287" s="251"/>
      <c r="D287" s="251"/>
      <c r="E287" s="251"/>
      <c r="F287" s="252">
        <v>343000</v>
      </c>
      <c r="G287" s="252">
        <v>1500300</v>
      </c>
      <c r="H287" s="252">
        <v>1843300</v>
      </c>
      <c r="I287" s="252">
        <v>1462681.4</v>
      </c>
      <c r="J287" s="252">
        <v>-380618.6</v>
      </c>
      <c r="K287" s="253">
        <v>0.79351239624586345</v>
      </c>
      <c r="L287" s="254"/>
    </row>
    <row r="288" spans="1:12" x14ac:dyDescent="0.2">
      <c r="A288" s="231">
        <v>81</v>
      </c>
      <c r="B288" s="231">
        <v>6171</v>
      </c>
      <c r="C288" s="231">
        <v>5011</v>
      </c>
      <c r="D288" s="231"/>
      <c r="E288" s="231"/>
      <c r="F288" s="232">
        <v>18620000</v>
      </c>
      <c r="G288" s="232">
        <v>398600</v>
      </c>
      <c r="H288" s="232">
        <v>19018600</v>
      </c>
      <c r="I288" s="232">
        <v>18845874</v>
      </c>
      <c r="J288" s="232">
        <v>-172726</v>
      </c>
      <c r="K288" s="233">
        <v>0.99091799999999997</v>
      </c>
      <c r="L288" s="234" t="s">
        <v>779</v>
      </c>
    </row>
    <row r="289" spans="1:12" x14ac:dyDescent="0.2">
      <c r="A289" s="231">
        <v>81</v>
      </c>
      <c r="B289" s="231">
        <v>6171</v>
      </c>
      <c r="C289" s="231">
        <v>5011</v>
      </c>
      <c r="D289" s="231"/>
      <c r="E289" s="231">
        <v>13011</v>
      </c>
      <c r="F289" s="232">
        <v>0</v>
      </c>
      <c r="G289" s="232">
        <v>1572800</v>
      </c>
      <c r="H289" s="232">
        <v>1572800</v>
      </c>
      <c r="I289" s="232">
        <v>1507282</v>
      </c>
      <c r="J289" s="232">
        <v>-65518</v>
      </c>
      <c r="K289" s="233">
        <v>0.95834299999999994</v>
      </c>
      <c r="L289" s="234" t="s">
        <v>817</v>
      </c>
    </row>
    <row r="290" spans="1:12" x14ac:dyDescent="0.2">
      <c r="A290" s="231">
        <v>81</v>
      </c>
      <c r="B290" s="231">
        <v>6171</v>
      </c>
      <c r="C290" s="231">
        <v>5011</v>
      </c>
      <c r="D290" s="231"/>
      <c r="E290" s="231">
        <v>13015</v>
      </c>
      <c r="F290" s="232">
        <v>0</v>
      </c>
      <c r="G290" s="232">
        <v>330500</v>
      </c>
      <c r="H290" s="232">
        <v>330500</v>
      </c>
      <c r="I290" s="232">
        <v>312561</v>
      </c>
      <c r="J290" s="232">
        <v>-17939</v>
      </c>
      <c r="K290" s="233">
        <v>0.94572100000000003</v>
      </c>
      <c r="L290" s="234" t="s">
        <v>816</v>
      </c>
    </row>
    <row r="291" spans="1:12" x14ac:dyDescent="0.2">
      <c r="A291" s="231">
        <v>81</v>
      </c>
      <c r="B291" s="231">
        <v>6171</v>
      </c>
      <c r="C291" s="231">
        <v>5021</v>
      </c>
      <c r="D291" s="231"/>
      <c r="E291" s="231"/>
      <c r="F291" s="232">
        <v>0</v>
      </c>
      <c r="G291" s="232">
        <v>193100</v>
      </c>
      <c r="H291" s="232">
        <v>193100</v>
      </c>
      <c r="I291" s="232">
        <v>193013</v>
      </c>
      <c r="J291" s="232">
        <v>-87</v>
      </c>
      <c r="K291" s="233">
        <v>0.99954900000000002</v>
      </c>
      <c r="L291" s="234" t="s">
        <v>416</v>
      </c>
    </row>
    <row r="292" spans="1:12" x14ac:dyDescent="0.2">
      <c r="A292" s="231">
        <v>81</v>
      </c>
      <c r="B292" s="231">
        <v>6171</v>
      </c>
      <c r="C292" s="231">
        <v>5021</v>
      </c>
      <c r="D292" s="231"/>
      <c r="E292" s="231">
        <v>13011</v>
      </c>
      <c r="F292" s="232">
        <v>0</v>
      </c>
      <c r="G292" s="232">
        <v>50000</v>
      </c>
      <c r="H292" s="232">
        <v>50000</v>
      </c>
      <c r="I292" s="232">
        <v>20100</v>
      </c>
      <c r="J292" s="232">
        <v>-29900</v>
      </c>
      <c r="K292" s="233">
        <v>0.40200000000000002</v>
      </c>
      <c r="L292" s="234" t="s">
        <v>818</v>
      </c>
    </row>
    <row r="293" spans="1:12" x14ac:dyDescent="0.2">
      <c r="A293" s="231">
        <v>81</v>
      </c>
      <c r="B293" s="231">
        <v>6171</v>
      </c>
      <c r="C293" s="231">
        <v>5021</v>
      </c>
      <c r="D293" s="231"/>
      <c r="E293" s="231">
        <v>13013</v>
      </c>
      <c r="F293" s="232">
        <v>0</v>
      </c>
      <c r="G293" s="232">
        <v>13100</v>
      </c>
      <c r="H293" s="232">
        <v>13100</v>
      </c>
      <c r="I293" s="232">
        <v>13034</v>
      </c>
      <c r="J293" s="232">
        <v>-66</v>
      </c>
      <c r="K293" s="233">
        <v>0.99496099999999998</v>
      </c>
      <c r="L293" s="234" t="s">
        <v>819</v>
      </c>
    </row>
    <row r="294" spans="1:12" x14ac:dyDescent="0.2">
      <c r="A294" s="231">
        <v>81</v>
      </c>
      <c r="B294" s="231">
        <v>6171</v>
      </c>
      <c r="C294" s="231">
        <v>5021</v>
      </c>
      <c r="D294" s="231">
        <v>130131</v>
      </c>
      <c r="E294" s="231"/>
      <c r="F294" s="232">
        <v>0</v>
      </c>
      <c r="G294" s="232">
        <v>1000</v>
      </c>
      <c r="H294" s="232">
        <v>1000</v>
      </c>
      <c r="I294" s="232">
        <v>686</v>
      </c>
      <c r="J294" s="232">
        <v>-314</v>
      </c>
      <c r="K294" s="233">
        <v>0.68600000000000005</v>
      </c>
      <c r="L294" s="234" t="s">
        <v>820</v>
      </c>
    </row>
    <row r="295" spans="1:12" x14ac:dyDescent="0.2">
      <c r="A295" s="231">
        <v>81</v>
      </c>
      <c r="B295" s="231">
        <v>6171</v>
      </c>
      <c r="C295" s="231">
        <v>5031</v>
      </c>
      <c r="D295" s="231"/>
      <c r="E295" s="231"/>
      <c r="F295" s="232">
        <v>4640000</v>
      </c>
      <c r="G295" s="232">
        <v>180000</v>
      </c>
      <c r="H295" s="232">
        <v>4820000</v>
      </c>
      <c r="I295" s="232">
        <v>4724752</v>
      </c>
      <c r="J295" s="232">
        <v>-95248</v>
      </c>
      <c r="K295" s="233">
        <v>0.98023899999999997</v>
      </c>
      <c r="L295" s="234" t="s">
        <v>782</v>
      </c>
    </row>
    <row r="296" spans="1:12" x14ac:dyDescent="0.2">
      <c r="A296" s="231">
        <v>81</v>
      </c>
      <c r="B296" s="231">
        <v>6171</v>
      </c>
      <c r="C296" s="231">
        <v>5031</v>
      </c>
      <c r="D296" s="231"/>
      <c r="E296" s="231">
        <v>13011</v>
      </c>
      <c r="F296" s="232">
        <v>0</v>
      </c>
      <c r="G296" s="232">
        <v>428900</v>
      </c>
      <c r="H296" s="232">
        <v>428900</v>
      </c>
      <c r="I296" s="232">
        <v>376789</v>
      </c>
      <c r="J296" s="232">
        <v>-52111</v>
      </c>
      <c r="K296" s="233">
        <v>0.87849999999999995</v>
      </c>
      <c r="L296" s="234" t="s">
        <v>821</v>
      </c>
    </row>
    <row r="297" spans="1:12" x14ac:dyDescent="0.2">
      <c r="A297" s="231">
        <v>81</v>
      </c>
      <c r="B297" s="231">
        <v>6171</v>
      </c>
      <c r="C297" s="231">
        <v>5031</v>
      </c>
      <c r="D297" s="231"/>
      <c r="E297" s="231">
        <v>13015</v>
      </c>
      <c r="F297" s="232">
        <v>0</v>
      </c>
      <c r="G297" s="232">
        <v>78200</v>
      </c>
      <c r="H297" s="232">
        <v>78200</v>
      </c>
      <c r="I297" s="232">
        <v>78142</v>
      </c>
      <c r="J297" s="232">
        <v>-58</v>
      </c>
      <c r="K297" s="233">
        <v>0.99925799999999998</v>
      </c>
      <c r="L297" s="234" t="s">
        <v>822</v>
      </c>
    </row>
    <row r="298" spans="1:12" x14ac:dyDescent="0.2">
      <c r="A298" s="231">
        <v>81</v>
      </c>
      <c r="B298" s="231">
        <v>6171</v>
      </c>
      <c r="C298" s="231">
        <v>5032</v>
      </c>
      <c r="D298" s="231"/>
      <c r="E298" s="231"/>
      <c r="F298" s="232">
        <v>1700000</v>
      </c>
      <c r="G298" s="232">
        <v>78000</v>
      </c>
      <c r="H298" s="232">
        <v>1778000</v>
      </c>
      <c r="I298" s="232">
        <v>1701110</v>
      </c>
      <c r="J298" s="232">
        <v>-76890</v>
      </c>
      <c r="K298" s="233">
        <v>0.95675399999999999</v>
      </c>
      <c r="L298" s="234" t="s">
        <v>781</v>
      </c>
    </row>
    <row r="299" spans="1:12" x14ac:dyDescent="0.2">
      <c r="A299" s="231">
        <v>81</v>
      </c>
      <c r="B299" s="231">
        <v>6171</v>
      </c>
      <c r="C299" s="231">
        <v>5032</v>
      </c>
      <c r="D299" s="231"/>
      <c r="E299" s="231">
        <v>13011</v>
      </c>
      <c r="F299" s="232">
        <v>0</v>
      </c>
      <c r="G299" s="232">
        <v>199600</v>
      </c>
      <c r="H299" s="232">
        <v>199600</v>
      </c>
      <c r="I299" s="232">
        <v>135614</v>
      </c>
      <c r="J299" s="232">
        <v>-63986</v>
      </c>
      <c r="K299" s="233">
        <v>0.67942800000000003</v>
      </c>
      <c r="L299" s="234" t="s">
        <v>823</v>
      </c>
    </row>
    <row r="300" spans="1:12" x14ac:dyDescent="0.2">
      <c r="A300" s="231">
        <v>81</v>
      </c>
      <c r="B300" s="231">
        <v>6171</v>
      </c>
      <c r="C300" s="231">
        <v>5032</v>
      </c>
      <c r="D300" s="231"/>
      <c r="E300" s="231">
        <v>13015</v>
      </c>
      <c r="F300" s="232">
        <v>0</v>
      </c>
      <c r="G300" s="232">
        <v>28200</v>
      </c>
      <c r="H300" s="232">
        <v>28200</v>
      </c>
      <c r="I300" s="232">
        <v>28128</v>
      </c>
      <c r="J300" s="232">
        <v>-72</v>
      </c>
      <c r="K300" s="233">
        <v>0.99744600000000005</v>
      </c>
      <c r="L300" s="234" t="s">
        <v>824</v>
      </c>
    </row>
    <row r="301" spans="1:12" x14ac:dyDescent="0.2">
      <c r="A301" s="231">
        <v>81</v>
      </c>
      <c r="B301" s="231">
        <v>6171</v>
      </c>
      <c r="C301" s="231">
        <v>5038</v>
      </c>
      <c r="D301" s="231"/>
      <c r="E301" s="231"/>
      <c r="F301" s="232">
        <v>81000</v>
      </c>
      <c r="G301" s="232">
        <v>2700</v>
      </c>
      <c r="H301" s="232">
        <v>83700</v>
      </c>
      <c r="I301" s="232">
        <v>79648</v>
      </c>
      <c r="J301" s="232">
        <v>-4052</v>
      </c>
      <c r="K301" s="233">
        <v>0.95158900000000002</v>
      </c>
      <c r="L301" s="234" t="s">
        <v>780</v>
      </c>
    </row>
    <row r="302" spans="1:12" x14ac:dyDescent="0.2">
      <c r="A302" s="231">
        <v>81</v>
      </c>
      <c r="B302" s="231">
        <v>6171</v>
      </c>
      <c r="C302" s="231">
        <v>5038</v>
      </c>
      <c r="D302" s="231"/>
      <c r="E302" s="231">
        <v>13011</v>
      </c>
      <c r="F302" s="232">
        <v>0</v>
      </c>
      <c r="G302" s="232">
        <v>10000</v>
      </c>
      <c r="H302" s="232">
        <v>10000</v>
      </c>
      <c r="I302" s="232">
        <v>4635</v>
      </c>
      <c r="J302" s="232">
        <v>-5365</v>
      </c>
      <c r="K302" s="233">
        <v>0.46350000000000002</v>
      </c>
      <c r="L302" s="234" t="s">
        <v>825</v>
      </c>
    </row>
    <row r="303" spans="1:12" x14ac:dyDescent="0.2">
      <c r="A303" s="231">
        <v>81</v>
      </c>
      <c r="B303" s="231">
        <v>6171</v>
      </c>
      <c r="C303" s="231">
        <v>5038</v>
      </c>
      <c r="D303" s="231"/>
      <c r="E303" s="231">
        <v>13015</v>
      </c>
      <c r="F303" s="232">
        <v>0</v>
      </c>
      <c r="G303" s="232">
        <v>1300</v>
      </c>
      <c r="H303" s="232">
        <v>1300</v>
      </c>
      <c r="I303" s="232">
        <v>1255</v>
      </c>
      <c r="J303" s="232">
        <v>-45</v>
      </c>
      <c r="K303" s="233">
        <v>0.96538400000000002</v>
      </c>
      <c r="L303" s="234" t="s">
        <v>826</v>
      </c>
    </row>
    <row r="304" spans="1:12" x14ac:dyDescent="0.2">
      <c r="A304" s="231">
        <v>81</v>
      </c>
      <c r="B304" s="231">
        <v>6171</v>
      </c>
      <c r="C304" s="231">
        <v>5136</v>
      </c>
      <c r="D304" s="231"/>
      <c r="E304" s="231"/>
      <c r="F304" s="232">
        <v>88000</v>
      </c>
      <c r="G304" s="232">
        <v>0</v>
      </c>
      <c r="H304" s="232">
        <v>88000</v>
      </c>
      <c r="I304" s="232">
        <v>64601</v>
      </c>
      <c r="J304" s="232">
        <v>-23399</v>
      </c>
      <c r="K304" s="233">
        <v>0.73410200000000003</v>
      </c>
      <c r="L304" s="234" t="s">
        <v>783</v>
      </c>
    </row>
    <row r="305" spans="1:12" x14ac:dyDescent="0.2">
      <c r="A305" s="231">
        <v>81</v>
      </c>
      <c r="B305" s="231">
        <v>6171</v>
      </c>
      <c r="C305" s="231">
        <v>5136</v>
      </c>
      <c r="D305" s="231"/>
      <c r="E305" s="231">
        <v>13011</v>
      </c>
      <c r="F305" s="232">
        <v>0</v>
      </c>
      <c r="G305" s="232">
        <v>1600</v>
      </c>
      <c r="H305" s="232">
        <v>1600</v>
      </c>
      <c r="I305" s="232">
        <v>1537</v>
      </c>
      <c r="J305" s="232">
        <v>-63</v>
      </c>
      <c r="K305" s="233">
        <v>0.96062499999999995</v>
      </c>
      <c r="L305" s="234" t="s">
        <v>828</v>
      </c>
    </row>
    <row r="306" spans="1:12" x14ac:dyDescent="0.2">
      <c r="A306" s="231">
        <v>81</v>
      </c>
      <c r="B306" s="231">
        <v>6171</v>
      </c>
      <c r="C306" s="231">
        <v>5137</v>
      </c>
      <c r="D306" s="231"/>
      <c r="E306" s="231">
        <v>13011</v>
      </c>
      <c r="F306" s="232">
        <v>0</v>
      </c>
      <c r="G306" s="232">
        <v>10100</v>
      </c>
      <c r="H306" s="232">
        <v>10100</v>
      </c>
      <c r="I306" s="232">
        <v>7065</v>
      </c>
      <c r="J306" s="232">
        <v>-3035</v>
      </c>
      <c r="K306" s="233">
        <v>0.69950400000000001</v>
      </c>
      <c r="L306" s="234" t="s">
        <v>827</v>
      </c>
    </row>
    <row r="307" spans="1:12" x14ac:dyDescent="0.2">
      <c r="A307" s="231">
        <v>81</v>
      </c>
      <c r="B307" s="231">
        <v>6171</v>
      </c>
      <c r="C307" s="231">
        <v>5137</v>
      </c>
      <c r="D307" s="231"/>
      <c r="E307" s="231">
        <v>13015</v>
      </c>
      <c r="F307" s="232">
        <v>0</v>
      </c>
      <c r="G307" s="232">
        <v>44300</v>
      </c>
      <c r="H307" s="232">
        <v>44300</v>
      </c>
      <c r="I307" s="232">
        <v>44246</v>
      </c>
      <c r="J307" s="232">
        <v>-54</v>
      </c>
      <c r="K307" s="233">
        <v>0.99878100000000003</v>
      </c>
      <c r="L307" s="234" t="s">
        <v>829</v>
      </c>
    </row>
    <row r="308" spans="1:12" x14ac:dyDescent="0.2">
      <c r="A308" s="231">
        <v>81</v>
      </c>
      <c r="B308" s="231">
        <v>6171</v>
      </c>
      <c r="C308" s="231">
        <v>5137</v>
      </c>
      <c r="D308" s="231">
        <v>51371</v>
      </c>
      <c r="E308" s="231"/>
      <c r="F308" s="232">
        <v>519500</v>
      </c>
      <c r="G308" s="232">
        <v>55300</v>
      </c>
      <c r="H308" s="232">
        <v>574800</v>
      </c>
      <c r="I308" s="232">
        <v>574734.84</v>
      </c>
      <c r="J308" s="232">
        <v>-65.16</v>
      </c>
      <c r="K308" s="233">
        <v>0.99988600000000005</v>
      </c>
      <c r="L308" s="234" t="s">
        <v>784</v>
      </c>
    </row>
    <row r="309" spans="1:12" x14ac:dyDescent="0.2">
      <c r="A309" s="231">
        <v>81</v>
      </c>
      <c r="B309" s="231">
        <v>6171</v>
      </c>
      <c r="C309" s="231">
        <v>5137</v>
      </c>
      <c r="D309" s="231">
        <v>51372</v>
      </c>
      <c r="E309" s="231"/>
      <c r="F309" s="232">
        <v>675000</v>
      </c>
      <c r="G309" s="232">
        <v>-75500</v>
      </c>
      <c r="H309" s="232">
        <v>599500</v>
      </c>
      <c r="I309" s="232">
        <v>564517.80000000005</v>
      </c>
      <c r="J309" s="232">
        <v>-34982.199999999997</v>
      </c>
      <c r="K309" s="233">
        <v>0.94164700000000001</v>
      </c>
      <c r="L309" s="234" t="s">
        <v>785</v>
      </c>
    </row>
    <row r="310" spans="1:12" x14ac:dyDescent="0.2">
      <c r="A310" s="231">
        <v>81</v>
      </c>
      <c r="B310" s="231">
        <v>6171</v>
      </c>
      <c r="C310" s="231">
        <v>5139</v>
      </c>
      <c r="D310" s="231">
        <v>51391</v>
      </c>
      <c r="E310" s="231"/>
      <c r="F310" s="232">
        <v>250000</v>
      </c>
      <c r="G310" s="232">
        <v>147600</v>
      </c>
      <c r="H310" s="232">
        <v>397600</v>
      </c>
      <c r="I310" s="232">
        <v>397540.48</v>
      </c>
      <c r="J310" s="232">
        <v>-59.52</v>
      </c>
      <c r="K310" s="233">
        <v>0.99985000000000002</v>
      </c>
      <c r="L310" s="234" t="s">
        <v>786</v>
      </c>
    </row>
    <row r="311" spans="1:12" x14ac:dyDescent="0.2">
      <c r="A311" s="231">
        <v>81</v>
      </c>
      <c r="B311" s="231">
        <v>6171</v>
      </c>
      <c r="C311" s="231">
        <v>5139</v>
      </c>
      <c r="D311" s="231">
        <v>51391</v>
      </c>
      <c r="E311" s="231">
        <v>13011</v>
      </c>
      <c r="F311" s="232">
        <v>0</v>
      </c>
      <c r="G311" s="232">
        <v>16300</v>
      </c>
      <c r="H311" s="232">
        <v>16300</v>
      </c>
      <c r="I311" s="232">
        <v>16252.57</v>
      </c>
      <c r="J311" s="232">
        <v>-47.43</v>
      </c>
      <c r="K311" s="233">
        <v>0.99709000000000003</v>
      </c>
      <c r="L311" s="234" t="s">
        <v>830</v>
      </c>
    </row>
    <row r="312" spans="1:12" x14ac:dyDescent="0.2">
      <c r="A312" s="231">
        <v>81</v>
      </c>
      <c r="B312" s="231">
        <v>6171</v>
      </c>
      <c r="C312" s="231">
        <v>5139</v>
      </c>
      <c r="D312" s="231">
        <v>51392</v>
      </c>
      <c r="E312" s="231"/>
      <c r="F312" s="232">
        <v>81000</v>
      </c>
      <c r="G312" s="232">
        <v>240900</v>
      </c>
      <c r="H312" s="232">
        <v>321900</v>
      </c>
      <c r="I312" s="232">
        <v>321868.59000000003</v>
      </c>
      <c r="J312" s="232">
        <v>-31.41</v>
      </c>
      <c r="K312" s="233">
        <v>0.99990199999999996</v>
      </c>
      <c r="L312" s="234" t="s">
        <v>787</v>
      </c>
    </row>
    <row r="313" spans="1:12" x14ac:dyDescent="0.2">
      <c r="A313" s="231">
        <v>81</v>
      </c>
      <c r="B313" s="231">
        <v>6171</v>
      </c>
      <c r="C313" s="231">
        <v>5139</v>
      </c>
      <c r="D313" s="231">
        <v>51393</v>
      </c>
      <c r="E313" s="231"/>
      <c r="F313" s="232">
        <v>40000</v>
      </c>
      <c r="G313" s="232">
        <v>18600</v>
      </c>
      <c r="H313" s="232">
        <v>58600</v>
      </c>
      <c r="I313" s="232">
        <v>58520</v>
      </c>
      <c r="J313" s="232">
        <v>-80</v>
      </c>
      <c r="K313" s="233">
        <v>0.99863400000000002</v>
      </c>
      <c r="L313" s="234" t="s">
        <v>788</v>
      </c>
    </row>
    <row r="314" spans="1:12" x14ac:dyDescent="0.2">
      <c r="A314" s="231">
        <v>81</v>
      </c>
      <c r="B314" s="231">
        <v>6171</v>
      </c>
      <c r="C314" s="231">
        <v>5139</v>
      </c>
      <c r="D314" s="231">
        <v>51394</v>
      </c>
      <c r="E314" s="231"/>
      <c r="F314" s="232">
        <v>20000</v>
      </c>
      <c r="G314" s="232">
        <v>8200</v>
      </c>
      <c r="H314" s="232">
        <v>28200</v>
      </c>
      <c r="I314" s="232">
        <v>28180</v>
      </c>
      <c r="J314" s="232">
        <v>-20</v>
      </c>
      <c r="K314" s="233">
        <v>0.99929000000000001</v>
      </c>
      <c r="L314" s="234" t="s">
        <v>789</v>
      </c>
    </row>
    <row r="315" spans="1:12" x14ac:dyDescent="0.2">
      <c r="A315" s="231">
        <v>81</v>
      </c>
      <c r="B315" s="231">
        <v>6171</v>
      </c>
      <c r="C315" s="231">
        <v>5139</v>
      </c>
      <c r="D315" s="231">
        <v>51395</v>
      </c>
      <c r="E315" s="231"/>
      <c r="F315" s="232">
        <v>119600</v>
      </c>
      <c r="G315" s="232">
        <v>37500</v>
      </c>
      <c r="H315" s="232">
        <v>157100</v>
      </c>
      <c r="I315" s="232">
        <v>157078.31</v>
      </c>
      <c r="J315" s="232">
        <v>-21.69</v>
      </c>
      <c r="K315" s="233">
        <v>0.999861</v>
      </c>
      <c r="L315" s="234" t="s">
        <v>790</v>
      </c>
    </row>
    <row r="316" spans="1:12" x14ac:dyDescent="0.2">
      <c r="A316" s="231">
        <v>81</v>
      </c>
      <c r="B316" s="231">
        <v>6171</v>
      </c>
      <c r="C316" s="231">
        <v>5151</v>
      </c>
      <c r="D316" s="231"/>
      <c r="E316" s="231"/>
      <c r="F316" s="232">
        <v>100000</v>
      </c>
      <c r="G316" s="232">
        <v>0</v>
      </c>
      <c r="H316" s="232">
        <v>100000</v>
      </c>
      <c r="I316" s="232">
        <v>72721.7</v>
      </c>
      <c r="J316" s="232">
        <v>-27278.3</v>
      </c>
      <c r="K316" s="233">
        <v>0.727217</v>
      </c>
      <c r="L316" s="234" t="s">
        <v>791</v>
      </c>
    </row>
    <row r="317" spans="1:12" x14ac:dyDescent="0.2">
      <c r="A317" s="231">
        <v>81</v>
      </c>
      <c r="B317" s="231">
        <v>6171</v>
      </c>
      <c r="C317" s="231">
        <v>5151</v>
      </c>
      <c r="D317" s="231"/>
      <c r="E317" s="231">
        <v>13011</v>
      </c>
      <c r="F317" s="232">
        <v>0</v>
      </c>
      <c r="G317" s="232">
        <v>2700</v>
      </c>
      <c r="H317" s="232">
        <v>2700</v>
      </c>
      <c r="I317" s="232">
        <v>2637.57</v>
      </c>
      <c r="J317" s="232">
        <v>-62.43</v>
      </c>
      <c r="K317" s="233">
        <v>0.976877</v>
      </c>
      <c r="L317" s="234" t="s">
        <v>831</v>
      </c>
    </row>
    <row r="318" spans="1:12" x14ac:dyDescent="0.2">
      <c r="A318" s="231">
        <v>81</v>
      </c>
      <c r="B318" s="231">
        <v>6171</v>
      </c>
      <c r="C318" s="231">
        <v>5153</v>
      </c>
      <c r="D318" s="231"/>
      <c r="E318" s="231"/>
      <c r="F318" s="232">
        <v>668000</v>
      </c>
      <c r="G318" s="232">
        <v>-322900</v>
      </c>
      <c r="H318" s="232">
        <v>345100</v>
      </c>
      <c r="I318" s="232">
        <v>230316.37</v>
      </c>
      <c r="J318" s="232">
        <v>-114783.63</v>
      </c>
      <c r="K318" s="233">
        <v>0.66739000000000004</v>
      </c>
      <c r="L318" s="234" t="s">
        <v>417</v>
      </c>
    </row>
    <row r="319" spans="1:12" x14ac:dyDescent="0.2">
      <c r="A319" s="231">
        <v>81</v>
      </c>
      <c r="B319" s="231">
        <v>6171</v>
      </c>
      <c r="C319" s="231">
        <v>5153</v>
      </c>
      <c r="D319" s="231"/>
      <c r="E319" s="231">
        <v>13011</v>
      </c>
      <c r="F319" s="232">
        <v>0</v>
      </c>
      <c r="G319" s="232">
        <v>8400</v>
      </c>
      <c r="H319" s="232">
        <v>8400</v>
      </c>
      <c r="I319" s="232">
        <v>8353.44</v>
      </c>
      <c r="J319" s="232">
        <v>-46.56</v>
      </c>
      <c r="K319" s="233">
        <v>0.99445700000000004</v>
      </c>
      <c r="L319" s="234" t="s">
        <v>832</v>
      </c>
    </row>
    <row r="320" spans="1:12" x14ac:dyDescent="0.2">
      <c r="A320" s="231">
        <v>81</v>
      </c>
      <c r="B320" s="231">
        <v>6171</v>
      </c>
      <c r="C320" s="231">
        <v>5154</v>
      </c>
      <c r="D320" s="231"/>
      <c r="E320" s="231"/>
      <c r="F320" s="232">
        <v>449000</v>
      </c>
      <c r="G320" s="232">
        <v>0</v>
      </c>
      <c r="H320" s="232">
        <v>449000</v>
      </c>
      <c r="I320" s="232">
        <v>405509.43</v>
      </c>
      <c r="J320" s="232">
        <v>-43490.57</v>
      </c>
      <c r="K320" s="233">
        <v>0.90313900000000003</v>
      </c>
      <c r="L320" s="234" t="s">
        <v>792</v>
      </c>
    </row>
    <row r="321" spans="1:12" x14ac:dyDescent="0.2">
      <c r="A321" s="231">
        <v>81</v>
      </c>
      <c r="B321" s="231">
        <v>6171</v>
      </c>
      <c r="C321" s="231">
        <v>5154</v>
      </c>
      <c r="D321" s="231"/>
      <c r="E321" s="231">
        <v>13011</v>
      </c>
      <c r="F321" s="232">
        <v>0</v>
      </c>
      <c r="G321" s="232">
        <v>14800</v>
      </c>
      <c r="H321" s="232">
        <v>14800</v>
      </c>
      <c r="I321" s="232">
        <v>14707.6</v>
      </c>
      <c r="J321" s="232">
        <v>-92.4</v>
      </c>
      <c r="K321" s="233">
        <v>0.99375599999999997</v>
      </c>
      <c r="L321" s="234" t="s">
        <v>833</v>
      </c>
    </row>
    <row r="322" spans="1:12" x14ac:dyDescent="0.2">
      <c r="A322" s="231">
        <v>81</v>
      </c>
      <c r="B322" s="231">
        <v>6171</v>
      </c>
      <c r="C322" s="231">
        <v>5156</v>
      </c>
      <c r="D322" s="231"/>
      <c r="E322" s="231"/>
      <c r="F322" s="232">
        <v>130000</v>
      </c>
      <c r="G322" s="232">
        <v>0</v>
      </c>
      <c r="H322" s="232">
        <v>130000</v>
      </c>
      <c r="I322" s="232">
        <v>65143.69</v>
      </c>
      <c r="J322" s="232">
        <v>-64856.31</v>
      </c>
      <c r="K322" s="233">
        <v>0.50110500000000002</v>
      </c>
      <c r="L322" s="234" t="s">
        <v>793</v>
      </c>
    </row>
    <row r="323" spans="1:12" x14ac:dyDescent="0.2">
      <c r="A323" s="231">
        <v>81</v>
      </c>
      <c r="B323" s="231">
        <v>6171</v>
      </c>
      <c r="C323" s="231">
        <v>5156</v>
      </c>
      <c r="D323" s="231"/>
      <c r="E323" s="231">
        <v>13011</v>
      </c>
      <c r="F323" s="232">
        <v>0</v>
      </c>
      <c r="G323" s="232">
        <v>15000</v>
      </c>
      <c r="H323" s="232">
        <v>15000</v>
      </c>
      <c r="I323" s="232">
        <v>7977.39</v>
      </c>
      <c r="J323" s="232">
        <v>-7022.61</v>
      </c>
      <c r="K323" s="233">
        <v>0.53182600000000002</v>
      </c>
      <c r="L323" s="234" t="s">
        <v>834</v>
      </c>
    </row>
    <row r="324" spans="1:12" x14ac:dyDescent="0.2">
      <c r="A324" s="231">
        <v>81</v>
      </c>
      <c r="B324" s="231">
        <v>6171</v>
      </c>
      <c r="C324" s="231">
        <v>5161</v>
      </c>
      <c r="D324" s="231"/>
      <c r="E324" s="231"/>
      <c r="F324" s="232">
        <v>500000</v>
      </c>
      <c r="G324" s="232">
        <v>481200</v>
      </c>
      <c r="H324" s="232">
        <v>981200</v>
      </c>
      <c r="I324" s="232">
        <v>959505.29</v>
      </c>
      <c r="J324" s="232">
        <v>-21694.71</v>
      </c>
      <c r="K324" s="233">
        <v>0.97788900000000001</v>
      </c>
      <c r="L324" s="234" t="s">
        <v>794</v>
      </c>
    </row>
    <row r="325" spans="1:12" x14ac:dyDescent="0.2">
      <c r="A325" s="231">
        <v>81</v>
      </c>
      <c r="B325" s="231">
        <v>6171</v>
      </c>
      <c r="C325" s="231">
        <v>5162</v>
      </c>
      <c r="D325" s="231"/>
      <c r="E325" s="231"/>
      <c r="F325" s="232">
        <v>255000</v>
      </c>
      <c r="G325" s="232">
        <v>0</v>
      </c>
      <c r="H325" s="232">
        <v>255000</v>
      </c>
      <c r="I325" s="232">
        <v>191134.1</v>
      </c>
      <c r="J325" s="232">
        <v>-63865.9</v>
      </c>
      <c r="K325" s="233">
        <v>0.74954500000000002</v>
      </c>
      <c r="L325" s="234" t="s">
        <v>795</v>
      </c>
    </row>
    <row r="326" spans="1:12" x14ac:dyDescent="0.2">
      <c r="A326" s="231">
        <v>81</v>
      </c>
      <c r="B326" s="231">
        <v>6171</v>
      </c>
      <c r="C326" s="231">
        <v>5162</v>
      </c>
      <c r="D326" s="231"/>
      <c r="E326" s="231">
        <v>13011</v>
      </c>
      <c r="F326" s="232">
        <v>0</v>
      </c>
      <c r="G326" s="232">
        <v>7000</v>
      </c>
      <c r="H326" s="232">
        <v>7000</v>
      </c>
      <c r="I326" s="232">
        <v>6932.32</v>
      </c>
      <c r="J326" s="232">
        <v>-67.680000000000007</v>
      </c>
      <c r="K326" s="233">
        <v>0.99033099999999996</v>
      </c>
      <c r="L326" s="234" t="s">
        <v>835</v>
      </c>
    </row>
    <row r="327" spans="1:12" x14ac:dyDescent="0.2">
      <c r="A327" s="231">
        <v>81</v>
      </c>
      <c r="B327" s="231">
        <v>6171</v>
      </c>
      <c r="C327" s="231">
        <v>5163</v>
      </c>
      <c r="D327" s="231"/>
      <c r="E327" s="231"/>
      <c r="F327" s="232">
        <v>100000</v>
      </c>
      <c r="G327" s="232">
        <v>0</v>
      </c>
      <c r="H327" s="232">
        <v>100000</v>
      </c>
      <c r="I327" s="232">
        <v>71359.19</v>
      </c>
      <c r="J327" s="232">
        <v>-28640.81</v>
      </c>
      <c r="K327" s="233">
        <v>0.71359099999999998</v>
      </c>
      <c r="L327" s="234" t="s">
        <v>796</v>
      </c>
    </row>
    <row r="328" spans="1:12" x14ac:dyDescent="0.2">
      <c r="A328" s="231">
        <v>81</v>
      </c>
      <c r="B328" s="231">
        <v>6171</v>
      </c>
      <c r="C328" s="231">
        <v>5163</v>
      </c>
      <c r="D328" s="231">
        <v>4</v>
      </c>
      <c r="E328" s="231"/>
      <c r="F328" s="232"/>
      <c r="G328" s="232"/>
      <c r="H328" s="232"/>
      <c r="I328" s="232">
        <v>-2692.49</v>
      </c>
      <c r="J328" s="232">
        <v>-2692.49</v>
      </c>
      <c r="K328" s="233">
        <v>0</v>
      </c>
      <c r="L328" s="234" t="s">
        <v>796</v>
      </c>
    </row>
    <row r="329" spans="1:12" x14ac:dyDescent="0.2">
      <c r="A329" s="231">
        <v>81</v>
      </c>
      <c r="B329" s="231">
        <v>6171</v>
      </c>
      <c r="C329" s="231">
        <v>5163</v>
      </c>
      <c r="D329" s="231">
        <v>51631</v>
      </c>
      <c r="E329" s="231"/>
      <c r="F329" s="232">
        <v>45000</v>
      </c>
      <c r="G329" s="232">
        <v>5800</v>
      </c>
      <c r="H329" s="232">
        <v>50800</v>
      </c>
      <c r="I329" s="232">
        <v>50733</v>
      </c>
      <c r="J329" s="232">
        <v>-67</v>
      </c>
      <c r="K329" s="233">
        <v>0.99868100000000004</v>
      </c>
      <c r="L329" s="234" t="s">
        <v>797</v>
      </c>
    </row>
    <row r="330" spans="1:12" x14ac:dyDescent="0.2">
      <c r="A330" s="231">
        <v>81</v>
      </c>
      <c r="B330" s="231">
        <v>6171</v>
      </c>
      <c r="C330" s="231">
        <v>5166</v>
      </c>
      <c r="D330" s="231"/>
      <c r="E330" s="231"/>
      <c r="F330" s="232">
        <v>310000</v>
      </c>
      <c r="G330" s="232">
        <v>10000</v>
      </c>
      <c r="H330" s="232">
        <v>320000</v>
      </c>
      <c r="I330" s="232">
        <v>304164.34999999998</v>
      </c>
      <c r="J330" s="232">
        <v>-15835.65</v>
      </c>
      <c r="K330" s="233">
        <v>0.95051300000000005</v>
      </c>
      <c r="L330" s="234" t="s">
        <v>798</v>
      </c>
    </row>
    <row r="331" spans="1:12" x14ac:dyDescent="0.2">
      <c r="A331" s="231">
        <v>81</v>
      </c>
      <c r="B331" s="231">
        <v>6171</v>
      </c>
      <c r="C331" s="231">
        <v>5167</v>
      </c>
      <c r="D331" s="231">
        <v>51671</v>
      </c>
      <c r="E331" s="231"/>
      <c r="F331" s="232">
        <v>584000</v>
      </c>
      <c r="G331" s="232">
        <v>14000</v>
      </c>
      <c r="H331" s="232">
        <v>598000</v>
      </c>
      <c r="I331" s="232">
        <v>335590.9</v>
      </c>
      <c r="J331" s="232">
        <v>-262409.09999999998</v>
      </c>
      <c r="K331" s="233">
        <v>0.56118800000000002</v>
      </c>
      <c r="L331" s="234" t="s">
        <v>799</v>
      </c>
    </row>
    <row r="332" spans="1:12" x14ac:dyDescent="0.2">
      <c r="A332" s="231">
        <v>81</v>
      </c>
      <c r="B332" s="231">
        <v>6171</v>
      </c>
      <c r="C332" s="231">
        <v>5167</v>
      </c>
      <c r="D332" s="231">
        <v>51671</v>
      </c>
      <c r="E332" s="231">
        <v>13011</v>
      </c>
      <c r="F332" s="232">
        <v>0</v>
      </c>
      <c r="G332" s="232">
        <v>45000</v>
      </c>
      <c r="H332" s="232">
        <v>45000</v>
      </c>
      <c r="I332" s="232">
        <v>29505</v>
      </c>
      <c r="J332" s="232">
        <v>-15495</v>
      </c>
      <c r="K332" s="233">
        <v>0.65566599999999997</v>
      </c>
      <c r="L332" s="234" t="s">
        <v>836</v>
      </c>
    </row>
    <row r="333" spans="1:12" x14ac:dyDescent="0.2">
      <c r="A333" s="231">
        <v>81</v>
      </c>
      <c r="B333" s="231">
        <v>6171</v>
      </c>
      <c r="C333" s="231">
        <v>5167</v>
      </c>
      <c r="D333" s="231">
        <v>51672</v>
      </c>
      <c r="E333" s="231"/>
      <c r="F333" s="232">
        <v>170000</v>
      </c>
      <c r="G333" s="232">
        <v>154300</v>
      </c>
      <c r="H333" s="232">
        <v>324300</v>
      </c>
      <c r="I333" s="232">
        <v>232025.27</v>
      </c>
      <c r="J333" s="232">
        <v>-92274.73</v>
      </c>
      <c r="K333" s="233">
        <v>0.71546399999999999</v>
      </c>
      <c r="L333" s="234" t="s">
        <v>800</v>
      </c>
    </row>
    <row r="334" spans="1:12" x14ac:dyDescent="0.2">
      <c r="A334" s="231">
        <v>81</v>
      </c>
      <c r="B334" s="231">
        <v>6171</v>
      </c>
      <c r="C334" s="231">
        <v>5168</v>
      </c>
      <c r="D334" s="231"/>
      <c r="E334" s="231"/>
      <c r="F334" s="232">
        <v>821200</v>
      </c>
      <c r="G334" s="232">
        <v>230900</v>
      </c>
      <c r="H334" s="232">
        <v>1052100</v>
      </c>
      <c r="I334" s="232">
        <v>1052061.46</v>
      </c>
      <c r="J334" s="232">
        <v>-38.54</v>
      </c>
      <c r="K334" s="233">
        <v>0.99996300000000005</v>
      </c>
      <c r="L334" s="234" t="s">
        <v>801</v>
      </c>
    </row>
    <row r="335" spans="1:12" x14ac:dyDescent="0.2">
      <c r="A335" s="231">
        <v>81</v>
      </c>
      <c r="B335" s="231">
        <v>6171</v>
      </c>
      <c r="C335" s="231">
        <v>5169</v>
      </c>
      <c r="D335" s="231"/>
      <c r="E335" s="231">
        <v>13013</v>
      </c>
      <c r="F335" s="232">
        <v>0</v>
      </c>
      <c r="G335" s="232">
        <v>679200</v>
      </c>
      <c r="H335" s="232">
        <v>679200</v>
      </c>
      <c r="I335" s="232">
        <v>128725</v>
      </c>
      <c r="J335" s="232">
        <v>-550475</v>
      </c>
      <c r="K335" s="233">
        <v>0.189524</v>
      </c>
      <c r="L335" s="234" t="s">
        <v>837</v>
      </c>
    </row>
    <row r="336" spans="1:12" x14ac:dyDescent="0.2">
      <c r="A336" s="231">
        <v>81</v>
      </c>
      <c r="B336" s="231">
        <v>6171</v>
      </c>
      <c r="C336" s="231">
        <v>5169</v>
      </c>
      <c r="D336" s="231">
        <v>14009</v>
      </c>
      <c r="E336" s="231"/>
      <c r="F336" s="232">
        <v>189000</v>
      </c>
      <c r="G336" s="232">
        <v>65500</v>
      </c>
      <c r="H336" s="232">
        <v>254500</v>
      </c>
      <c r="I336" s="232">
        <v>254409.63</v>
      </c>
      <c r="J336" s="232">
        <v>-90.37</v>
      </c>
      <c r="K336" s="233">
        <v>0.99964399999999998</v>
      </c>
      <c r="L336" s="234" t="s">
        <v>802</v>
      </c>
    </row>
    <row r="337" spans="1:12" x14ac:dyDescent="0.2">
      <c r="A337" s="231">
        <v>81</v>
      </c>
      <c r="B337" s="231">
        <v>6171</v>
      </c>
      <c r="C337" s="231">
        <v>5169</v>
      </c>
      <c r="D337" s="231">
        <v>17871</v>
      </c>
      <c r="E337" s="231"/>
      <c r="F337" s="232">
        <v>206000</v>
      </c>
      <c r="G337" s="232">
        <v>0</v>
      </c>
      <c r="H337" s="232">
        <v>206000</v>
      </c>
      <c r="I337" s="232">
        <v>198976</v>
      </c>
      <c r="J337" s="232">
        <v>-7024</v>
      </c>
      <c r="K337" s="233">
        <v>0.96590200000000004</v>
      </c>
      <c r="L337" s="234" t="s">
        <v>803</v>
      </c>
    </row>
    <row r="338" spans="1:12" x14ac:dyDescent="0.2">
      <c r="A338" s="231">
        <v>81</v>
      </c>
      <c r="B338" s="231">
        <v>6171</v>
      </c>
      <c r="C338" s="231">
        <v>5169</v>
      </c>
      <c r="D338" s="231">
        <v>51691</v>
      </c>
      <c r="E338" s="231"/>
      <c r="F338" s="232">
        <v>385000</v>
      </c>
      <c r="G338" s="232">
        <v>0</v>
      </c>
      <c r="H338" s="232">
        <v>385000</v>
      </c>
      <c r="I338" s="232">
        <v>299778</v>
      </c>
      <c r="J338" s="232">
        <v>-85222</v>
      </c>
      <c r="K338" s="233">
        <v>0.778644</v>
      </c>
      <c r="L338" s="234" t="s">
        <v>804</v>
      </c>
    </row>
    <row r="339" spans="1:12" x14ac:dyDescent="0.2">
      <c r="A339" s="231">
        <v>81</v>
      </c>
      <c r="B339" s="231">
        <v>6171</v>
      </c>
      <c r="C339" s="231">
        <v>5169</v>
      </c>
      <c r="D339" s="231">
        <v>51692</v>
      </c>
      <c r="E339" s="231"/>
      <c r="F339" s="232">
        <v>475000</v>
      </c>
      <c r="G339" s="232">
        <v>-168300</v>
      </c>
      <c r="H339" s="232">
        <v>306700</v>
      </c>
      <c r="I339" s="232">
        <v>273714.18</v>
      </c>
      <c r="J339" s="232">
        <v>-32985.82</v>
      </c>
      <c r="K339" s="233">
        <v>0.89244900000000005</v>
      </c>
      <c r="L339" s="234" t="s">
        <v>841</v>
      </c>
    </row>
    <row r="340" spans="1:12" x14ac:dyDescent="0.2">
      <c r="A340" s="231">
        <v>81</v>
      </c>
      <c r="B340" s="231">
        <v>6171</v>
      </c>
      <c r="C340" s="231">
        <v>5169</v>
      </c>
      <c r="D340" s="231">
        <v>51693</v>
      </c>
      <c r="E340" s="231"/>
      <c r="F340" s="232">
        <v>335500</v>
      </c>
      <c r="G340" s="232">
        <v>0</v>
      </c>
      <c r="H340" s="232">
        <v>335500</v>
      </c>
      <c r="I340" s="232">
        <v>324922.56</v>
      </c>
      <c r="J340" s="232">
        <v>-10577.44</v>
      </c>
      <c r="K340" s="233">
        <v>0.968472</v>
      </c>
      <c r="L340" s="234" t="s">
        <v>842</v>
      </c>
    </row>
    <row r="341" spans="1:12" x14ac:dyDescent="0.2">
      <c r="A341" s="231">
        <v>81</v>
      </c>
      <c r="B341" s="231">
        <v>6171</v>
      </c>
      <c r="C341" s="231">
        <v>5169</v>
      </c>
      <c r="D341" s="231">
        <v>51694</v>
      </c>
      <c r="E341" s="231"/>
      <c r="F341" s="232">
        <v>445000</v>
      </c>
      <c r="G341" s="232">
        <v>142300</v>
      </c>
      <c r="H341" s="232">
        <v>587300</v>
      </c>
      <c r="I341" s="232">
        <v>587202.09</v>
      </c>
      <c r="J341" s="232">
        <v>-97.91</v>
      </c>
      <c r="K341" s="233">
        <v>0.99983299999999997</v>
      </c>
      <c r="L341" s="234" t="s">
        <v>805</v>
      </c>
    </row>
    <row r="342" spans="1:12" x14ac:dyDescent="0.2">
      <c r="A342" s="231">
        <v>81</v>
      </c>
      <c r="B342" s="231">
        <v>6171</v>
      </c>
      <c r="C342" s="231">
        <v>5169</v>
      </c>
      <c r="D342" s="231">
        <v>51694</v>
      </c>
      <c r="E342" s="231">
        <v>13011</v>
      </c>
      <c r="F342" s="232">
        <v>0</v>
      </c>
      <c r="G342" s="232">
        <v>800</v>
      </c>
      <c r="H342" s="232">
        <v>800</v>
      </c>
      <c r="I342" s="232">
        <v>762</v>
      </c>
      <c r="J342" s="232">
        <v>-38</v>
      </c>
      <c r="K342" s="233">
        <v>0.95250000000000001</v>
      </c>
      <c r="L342" s="234" t="s">
        <v>843</v>
      </c>
    </row>
    <row r="343" spans="1:12" x14ac:dyDescent="0.2">
      <c r="A343" s="231">
        <v>81</v>
      </c>
      <c r="B343" s="231">
        <v>6171</v>
      </c>
      <c r="C343" s="231">
        <v>5169</v>
      </c>
      <c r="D343" s="231">
        <v>51695</v>
      </c>
      <c r="E343" s="231"/>
      <c r="F343" s="232">
        <v>20000</v>
      </c>
      <c r="G343" s="232">
        <v>5700</v>
      </c>
      <c r="H343" s="232">
        <v>25700</v>
      </c>
      <c r="I343" s="232">
        <v>25668.23</v>
      </c>
      <c r="J343" s="232">
        <v>-31.77</v>
      </c>
      <c r="K343" s="233">
        <v>0.99876299999999996</v>
      </c>
      <c r="L343" s="234" t="s">
        <v>807</v>
      </c>
    </row>
    <row r="344" spans="1:12" x14ac:dyDescent="0.2">
      <c r="A344" s="231">
        <v>81</v>
      </c>
      <c r="B344" s="231">
        <v>6171</v>
      </c>
      <c r="C344" s="231">
        <v>5169</v>
      </c>
      <c r="D344" s="231">
        <v>130131</v>
      </c>
      <c r="E344" s="231"/>
      <c r="F344" s="232">
        <v>0</v>
      </c>
      <c r="G344" s="232">
        <v>6800</v>
      </c>
      <c r="H344" s="232">
        <v>6800</v>
      </c>
      <c r="I344" s="232">
        <v>6775</v>
      </c>
      <c r="J344" s="232">
        <v>-25</v>
      </c>
      <c r="K344" s="233">
        <v>0.99632299999999996</v>
      </c>
      <c r="L344" s="234" t="s">
        <v>806</v>
      </c>
    </row>
    <row r="345" spans="1:12" x14ac:dyDescent="0.2">
      <c r="A345" s="231">
        <v>81</v>
      </c>
      <c r="B345" s="231">
        <v>6171</v>
      </c>
      <c r="C345" s="231">
        <v>5171</v>
      </c>
      <c r="D345" s="231">
        <v>51711</v>
      </c>
      <c r="E345" s="231"/>
      <c r="F345" s="232">
        <v>874500</v>
      </c>
      <c r="G345" s="232">
        <v>155300</v>
      </c>
      <c r="H345" s="232">
        <v>1029800</v>
      </c>
      <c r="I345" s="232">
        <v>778396.06</v>
      </c>
      <c r="J345" s="232">
        <v>-251403.94</v>
      </c>
      <c r="K345" s="233">
        <v>0.75587099999999996</v>
      </c>
      <c r="L345" s="234" t="s">
        <v>808</v>
      </c>
    </row>
    <row r="346" spans="1:12" x14ac:dyDescent="0.2">
      <c r="A346" s="231">
        <v>81</v>
      </c>
      <c r="B346" s="231">
        <v>6171</v>
      </c>
      <c r="C346" s="231">
        <v>5171</v>
      </c>
      <c r="D346" s="231">
        <v>51712</v>
      </c>
      <c r="E346" s="231"/>
      <c r="F346" s="232">
        <v>219500</v>
      </c>
      <c r="G346" s="232">
        <v>0</v>
      </c>
      <c r="H346" s="232">
        <v>219500</v>
      </c>
      <c r="I346" s="232">
        <v>146502.37</v>
      </c>
      <c r="J346" s="232">
        <v>-72997.63</v>
      </c>
      <c r="K346" s="233">
        <v>0.66743600000000003</v>
      </c>
      <c r="L346" s="234" t="s">
        <v>809</v>
      </c>
    </row>
    <row r="347" spans="1:12" x14ac:dyDescent="0.2">
      <c r="A347" s="231">
        <v>81</v>
      </c>
      <c r="B347" s="231">
        <v>6171</v>
      </c>
      <c r="C347" s="231">
        <v>5171</v>
      </c>
      <c r="D347" s="231">
        <v>51713</v>
      </c>
      <c r="E347" s="231"/>
      <c r="F347" s="232">
        <v>50000</v>
      </c>
      <c r="G347" s="232">
        <v>1700</v>
      </c>
      <c r="H347" s="232">
        <v>51700</v>
      </c>
      <c r="I347" s="232">
        <v>51649.79</v>
      </c>
      <c r="J347" s="232">
        <v>-50.21</v>
      </c>
      <c r="K347" s="233">
        <v>0.99902800000000003</v>
      </c>
      <c r="L347" s="234" t="s">
        <v>810</v>
      </c>
    </row>
    <row r="348" spans="1:12" x14ac:dyDescent="0.2">
      <c r="A348" s="231">
        <v>81</v>
      </c>
      <c r="B348" s="231">
        <v>6171</v>
      </c>
      <c r="C348" s="231">
        <v>5171</v>
      </c>
      <c r="D348" s="231">
        <v>51713</v>
      </c>
      <c r="E348" s="231">
        <v>13011</v>
      </c>
      <c r="F348" s="232">
        <v>0</v>
      </c>
      <c r="G348" s="232">
        <v>1900</v>
      </c>
      <c r="H348" s="232">
        <v>1900</v>
      </c>
      <c r="I348" s="232">
        <v>1873.21</v>
      </c>
      <c r="J348" s="232">
        <v>-26.79</v>
      </c>
      <c r="K348" s="233">
        <v>0.9859</v>
      </c>
      <c r="L348" s="234" t="s">
        <v>838</v>
      </c>
    </row>
    <row r="349" spans="1:12" x14ac:dyDescent="0.2">
      <c r="A349" s="231">
        <v>81</v>
      </c>
      <c r="B349" s="231">
        <v>6171</v>
      </c>
      <c r="C349" s="231">
        <v>5173</v>
      </c>
      <c r="D349" s="231"/>
      <c r="E349" s="231"/>
      <c r="F349" s="232">
        <v>75000</v>
      </c>
      <c r="G349" s="232">
        <v>13900</v>
      </c>
      <c r="H349" s="232">
        <v>88900</v>
      </c>
      <c r="I349" s="232">
        <v>88861</v>
      </c>
      <c r="J349" s="232">
        <v>-39</v>
      </c>
      <c r="K349" s="233">
        <v>0.99956100000000003</v>
      </c>
      <c r="L349" s="234" t="s">
        <v>811</v>
      </c>
    </row>
    <row r="350" spans="1:12" x14ac:dyDescent="0.2">
      <c r="A350" s="231">
        <v>81</v>
      </c>
      <c r="B350" s="231">
        <v>6171</v>
      </c>
      <c r="C350" s="231">
        <v>5173</v>
      </c>
      <c r="D350" s="231"/>
      <c r="E350" s="231">
        <v>13011</v>
      </c>
      <c r="F350" s="232">
        <v>0</v>
      </c>
      <c r="G350" s="232">
        <v>5100</v>
      </c>
      <c r="H350" s="232">
        <v>5100</v>
      </c>
      <c r="I350" s="232">
        <v>3987</v>
      </c>
      <c r="J350" s="232">
        <v>-1113</v>
      </c>
      <c r="K350" s="233">
        <v>0.78176400000000001</v>
      </c>
      <c r="L350" s="234" t="s">
        <v>839</v>
      </c>
    </row>
    <row r="351" spans="1:12" x14ac:dyDescent="0.2">
      <c r="A351" s="231">
        <v>81</v>
      </c>
      <c r="B351" s="231">
        <v>6171</v>
      </c>
      <c r="C351" s="231">
        <v>5173</v>
      </c>
      <c r="D351" s="231"/>
      <c r="E351" s="231">
        <v>13015</v>
      </c>
      <c r="F351" s="232">
        <v>0</v>
      </c>
      <c r="G351" s="232">
        <v>500</v>
      </c>
      <c r="H351" s="232">
        <v>500</v>
      </c>
      <c r="I351" s="232">
        <v>431</v>
      </c>
      <c r="J351" s="232">
        <v>-69</v>
      </c>
      <c r="K351" s="233">
        <v>0.86199999999999999</v>
      </c>
      <c r="L351" s="234" t="s">
        <v>840</v>
      </c>
    </row>
    <row r="352" spans="1:12" x14ac:dyDescent="0.2">
      <c r="A352" s="231">
        <v>81</v>
      </c>
      <c r="B352" s="231">
        <v>6171</v>
      </c>
      <c r="C352" s="231">
        <v>5175</v>
      </c>
      <c r="D352" s="231"/>
      <c r="E352" s="231"/>
      <c r="F352" s="232">
        <v>20000</v>
      </c>
      <c r="G352" s="232">
        <v>3800</v>
      </c>
      <c r="H352" s="232">
        <v>23800</v>
      </c>
      <c r="I352" s="232">
        <v>23767.5</v>
      </c>
      <c r="J352" s="232">
        <v>-32.5</v>
      </c>
      <c r="K352" s="233">
        <v>0.99863400000000002</v>
      </c>
      <c r="L352" s="234" t="s">
        <v>812</v>
      </c>
    </row>
    <row r="353" spans="1:12" x14ac:dyDescent="0.2">
      <c r="A353" s="231">
        <v>81</v>
      </c>
      <c r="B353" s="231">
        <v>6171</v>
      </c>
      <c r="C353" s="231">
        <v>5194</v>
      </c>
      <c r="D353" s="231"/>
      <c r="E353" s="231"/>
      <c r="F353" s="232">
        <v>3000</v>
      </c>
      <c r="G353" s="232">
        <v>0</v>
      </c>
      <c r="H353" s="232">
        <v>3000</v>
      </c>
      <c r="I353" s="232">
        <v>1748</v>
      </c>
      <c r="J353" s="232">
        <v>-1252</v>
      </c>
      <c r="K353" s="233">
        <v>0.58266600000000002</v>
      </c>
      <c r="L353" s="234" t="s">
        <v>813</v>
      </c>
    </row>
    <row r="354" spans="1:12" x14ac:dyDescent="0.2">
      <c r="A354" s="231">
        <v>81</v>
      </c>
      <c r="B354" s="231">
        <v>6171</v>
      </c>
      <c r="C354" s="231">
        <v>5362</v>
      </c>
      <c r="D354" s="231"/>
      <c r="E354" s="231"/>
      <c r="F354" s="232">
        <v>30000</v>
      </c>
      <c r="G354" s="232">
        <v>0</v>
      </c>
      <c r="H354" s="232">
        <v>30000</v>
      </c>
      <c r="I354" s="232">
        <v>7000</v>
      </c>
      <c r="J354" s="232">
        <v>-23000</v>
      </c>
      <c r="K354" s="233">
        <v>0.23333300000000001</v>
      </c>
      <c r="L354" s="234" t="s">
        <v>814</v>
      </c>
    </row>
    <row r="355" spans="1:12" x14ac:dyDescent="0.2">
      <c r="A355" s="231">
        <v>81</v>
      </c>
      <c r="B355" s="231">
        <v>6171</v>
      </c>
      <c r="C355" s="231">
        <v>5424</v>
      </c>
      <c r="D355" s="231"/>
      <c r="E355" s="231"/>
      <c r="F355" s="232">
        <v>0</v>
      </c>
      <c r="G355" s="232">
        <v>84200</v>
      </c>
      <c r="H355" s="232">
        <v>84200</v>
      </c>
      <c r="I355" s="232">
        <v>84191</v>
      </c>
      <c r="J355" s="232">
        <v>-9</v>
      </c>
      <c r="K355" s="233">
        <v>0.99989300000000003</v>
      </c>
      <c r="L355" s="234" t="s">
        <v>418</v>
      </c>
    </row>
    <row r="356" spans="1:12" x14ac:dyDescent="0.2">
      <c r="A356" s="231">
        <v>81</v>
      </c>
      <c r="B356" s="231">
        <v>6171</v>
      </c>
      <c r="C356" s="231">
        <v>5499</v>
      </c>
      <c r="D356" s="231"/>
      <c r="E356" s="231"/>
      <c r="F356" s="232">
        <v>382000</v>
      </c>
      <c r="G356" s="232">
        <v>71700</v>
      </c>
      <c r="H356" s="232">
        <v>453700</v>
      </c>
      <c r="I356" s="232">
        <v>453622</v>
      </c>
      <c r="J356" s="232">
        <v>-78</v>
      </c>
      <c r="K356" s="233">
        <v>0.99982800000000005</v>
      </c>
      <c r="L356" s="234" t="s">
        <v>815</v>
      </c>
    </row>
    <row r="357" spans="1:12" x14ac:dyDescent="0.2">
      <c r="A357" s="652" t="s">
        <v>642</v>
      </c>
      <c r="B357" s="652"/>
      <c r="C357" s="652"/>
      <c r="D357" s="652"/>
      <c r="E357" s="652"/>
      <c r="F357" s="653">
        <v>34675800</v>
      </c>
      <c r="G357" s="653">
        <v>5807200</v>
      </c>
      <c r="H357" s="653">
        <v>40483000</v>
      </c>
      <c r="I357" s="653">
        <v>38039411.789999999</v>
      </c>
      <c r="J357" s="653">
        <v>-2443588.21</v>
      </c>
      <c r="K357" s="654">
        <v>0.93963915198972403</v>
      </c>
      <c r="L357" s="655"/>
    </row>
    <row r="358" spans="1:12" x14ac:dyDescent="0.2">
      <c r="A358" s="231">
        <v>81</v>
      </c>
      <c r="B358" s="231">
        <v>6171</v>
      </c>
      <c r="C358" s="231">
        <v>6121</v>
      </c>
      <c r="D358" s="231"/>
      <c r="E358" s="231"/>
      <c r="F358" s="232">
        <v>0</v>
      </c>
      <c r="G358" s="232">
        <v>94200</v>
      </c>
      <c r="H358" s="232">
        <v>94200</v>
      </c>
      <c r="I358" s="232">
        <v>94198.5</v>
      </c>
      <c r="J358" s="232">
        <v>-1.5</v>
      </c>
      <c r="K358" s="233">
        <v>0.99998399999999998</v>
      </c>
      <c r="L358" s="234" t="s">
        <v>845</v>
      </c>
    </row>
    <row r="359" spans="1:12" x14ac:dyDescent="0.2">
      <c r="A359" s="231">
        <v>81</v>
      </c>
      <c r="B359" s="231">
        <v>6171</v>
      </c>
      <c r="C359" s="231">
        <v>6122</v>
      </c>
      <c r="D359" s="231"/>
      <c r="E359" s="231"/>
      <c r="F359" s="232">
        <v>0</v>
      </c>
      <c r="G359" s="232">
        <v>206200</v>
      </c>
      <c r="H359" s="232">
        <v>206200</v>
      </c>
      <c r="I359" s="232">
        <v>206132</v>
      </c>
      <c r="J359" s="232">
        <v>-68</v>
      </c>
      <c r="K359" s="233">
        <v>0.99966999999999995</v>
      </c>
      <c r="L359" s="234" t="s">
        <v>846</v>
      </c>
    </row>
    <row r="360" spans="1:12" x14ac:dyDescent="0.2">
      <c r="A360" s="231">
        <v>81</v>
      </c>
      <c r="B360" s="231">
        <v>6171</v>
      </c>
      <c r="C360" s="231">
        <v>6123</v>
      </c>
      <c r="D360" s="231"/>
      <c r="E360" s="231"/>
      <c r="F360" s="232">
        <v>0</v>
      </c>
      <c r="G360" s="232">
        <v>500000</v>
      </c>
      <c r="H360" s="232">
        <v>500000</v>
      </c>
      <c r="I360" s="232">
        <v>499900</v>
      </c>
      <c r="J360" s="232">
        <v>-100</v>
      </c>
      <c r="K360" s="233">
        <v>0.99980000000000002</v>
      </c>
      <c r="L360" s="234" t="s">
        <v>844</v>
      </c>
    </row>
    <row r="361" spans="1:12" x14ac:dyDescent="0.2">
      <c r="A361" s="652" t="s">
        <v>642</v>
      </c>
      <c r="B361" s="652"/>
      <c r="C361" s="652"/>
      <c r="D361" s="652"/>
      <c r="E361" s="652"/>
      <c r="F361" s="653">
        <v>0</v>
      </c>
      <c r="G361" s="653">
        <v>800400</v>
      </c>
      <c r="H361" s="653">
        <v>800400</v>
      </c>
      <c r="I361" s="653">
        <v>800230.5</v>
      </c>
      <c r="J361" s="653">
        <v>-169.5</v>
      </c>
      <c r="K361" s="654">
        <v>0.9997882308845577</v>
      </c>
      <c r="L361" s="655"/>
    </row>
    <row r="362" spans="1:12" x14ac:dyDescent="0.2">
      <c r="A362" s="251" t="s">
        <v>643</v>
      </c>
      <c r="B362" s="251"/>
      <c r="C362" s="251"/>
      <c r="D362" s="251"/>
      <c r="E362" s="251"/>
      <c r="F362" s="252">
        <v>34675800</v>
      </c>
      <c r="G362" s="252">
        <v>6607600</v>
      </c>
      <c r="H362" s="252">
        <v>41283400</v>
      </c>
      <c r="I362" s="252">
        <v>38839642.289999999</v>
      </c>
      <c r="J362" s="252">
        <v>-2443757.71</v>
      </c>
      <c r="K362" s="253">
        <v>0.9408053186026345</v>
      </c>
      <c r="L362" s="254"/>
    </row>
    <row r="363" spans="1:12" x14ac:dyDescent="0.2">
      <c r="A363" s="231">
        <v>82</v>
      </c>
      <c r="B363" s="231">
        <v>6112</v>
      </c>
      <c r="C363" s="231">
        <v>5023</v>
      </c>
      <c r="D363" s="231"/>
      <c r="E363" s="231"/>
      <c r="F363" s="232">
        <v>1900000</v>
      </c>
      <c r="G363" s="232">
        <v>-23200</v>
      </c>
      <c r="H363" s="232">
        <v>1876800</v>
      </c>
      <c r="I363" s="232">
        <v>1664319</v>
      </c>
      <c r="J363" s="232">
        <v>-212481</v>
      </c>
      <c r="K363" s="233">
        <v>0.88678500000000005</v>
      </c>
      <c r="L363" s="234" t="s">
        <v>644</v>
      </c>
    </row>
    <row r="364" spans="1:12" x14ac:dyDescent="0.2">
      <c r="A364" s="231">
        <v>82</v>
      </c>
      <c r="B364" s="231">
        <v>6112</v>
      </c>
      <c r="C364" s="231">
        <v>5031</v>
      </c>
      <c r="D364" s="231"/>
      <c r="E364" s="231"/>
      <c r="F364" s="232">
        <v>330000</v>
      </c>
      <c r="G364" s="232">
        <v>0</v>
      </c>
      <c r="H364" s="232">
        <v>330000</v>
      </c>
      <c r="I364" s="232">
        <v>280798</v>
      </c>
      <c r="J364" s="232">
        <v>-49202</v>
      </c>
      <c r="K364" s="233">
        <v>0.85090299999999996</v>
      </c>
      <c r="L364" s="234" t="s">
        <v>645</v>
      </c>
    </row>
    <row r="365" spans="1:12" x14ac:dyDescent="0.2">
      <c r="A365" s="231">
        <v>82</v>
      </c>
      <c r="B365" s="231">
        <v>6112</v>
      </c>
      <c r="C365" s="231">
        <v>5032</v>
      </c>
      <c r="D365" s="231"/>
      <c r="E365" s="231"/>
      <c r="F365" s="232">
        <v>170000</v>
      </c>
      <c r="G365" s="232">
        <v>0</v>
      </c>
      <c r="H365" s="232">
        <v>170000</v>
      </c>
      <c r="I365" s="232">
        <v>151124</v>
      </c>
      <c r="J365" s="232">
        <v>-18876</v>
      </c>
      <c r="K365" s="233">
        <v>0.88896399999999998</v>
      </c>
      <c r="L365" s="234" t="s">
        <v>646</v>
      </c>
    </row>
    <row r="366" spans="1:12" x14ac:dyDescent="0.2">
      <c r="A366" s="231">
        <v>82</v>
      </c>
      <c r="B366" s="231">
        <v>6112</v>
      </c>
      <c r="C366" s="231">
        <v>5139</v>
      </c>
      <c r="D366" s="231"/>
      <c r="E366" s="231"/>
      <c r="F366" s="232">
        <v>0</v>
      </c>
      <c r="G366" s="232">
        <v>1500</v>
      </c>
      <c r="H366" s="232">
        <v>1500</v>
      </c>
      <c r="I366" s="232">
        <v>1408</v>
      </c>
      <c r="J366" s="232">
        <v>-92</v>
      </c>
      <c r="K366" s="233">
        <v>0.938666</v>
      </c>
      <c r="L366" s="234" t="s">
        <v>419</v>
      </c>
    </row>
    <row r="367" spans="1:12" x14ac:dyDescent="0.2">
      <c r="A367" s="231">
        <v>82</v>
      </c>
      <c r="B367" s="231">
        <v>6112</v>
      </c>
      <c r="C367" s="231">
        <v>5167</v>
      </c>
      <c r="D367" s="231"/>
      <c r="E367" s="231"/>
      <c r="F367" s="232">
        <v>70000</v>
      </c>
      <c r="G367" s="232">
        <v>-6100</v>
      </c>
      <c r="H367" s="232">
        <v>63900</v>
      </c>
      <c r="I367" s="232">
        <v>27987.9</v>
      </c>
      <c r="J367" s="232">
        <v>-35912.1</v>
      </c>
      <c r="K367" s="233">
        <v>0.43799500000000002</v>
      </c>
      <c r="L367" s="234" t="s">
        <v>647</v>
      </c>
    </row>
    <row r="368" spans="1:12" x14ac:dyDescent="0.2">
      <c r="A368" s="231">
        <v>82</v>
      </c>
      <c r="B368" s="231">
        <v>6112</v>
      </c>
      <c r="C368" s="231">
        <v>5173</v>
      </c>
      <c r="D368" s="231"/>
      <c r="E368" s="231"/>
      <c r="F368" s="232">
        <v>50000</v>
      </c>
      <c r="G368" s="232">
        <v>0</v>
      </c>
      <c r="H368" s="232">
        <v>50000</v>
      </c>
      <c r="I368" s="232">
        <v>37409.800000000003</v>
      </c>
      <c r="J368" s="232">
        <v>-12590.2</v>
      </c>
      <c r="K368" s="233">
        <v>0.74819599999999997</v>
      </c>
      <c r="L368" s="234" t="s">
        <v>648</v>
      </c>
    </row>
    <row r="369" spans="1:12" x14ac:dyDescent="0.2">
      <c r="A369" s="231">
        <v>82</v>
      </c>
      <c r="B369" s="231">
        <v>6112</v>
      </c>
      <c r="C369" s="231">
        <v>5175</v>
      </c>
      <c r="D369" s="231"/>
      <c r="E369" s="231"/>
      <c r="F369" s="232">
        <v>37000</v>
      </c>
      <c r="G369" s="232">
        <v>6100</v>
      </c>
      <c r="H369" s="232">
        <v>43100</v>
      </c>
      <c r="I369" s="232">
        <v>43043.5</v>
      </c>
      <c r="J369" s="232">
        <v>-56.5</v>
      </c>
      <c r="K369" s="233">
        <v>0.99868900000000005</v>
      </c>
      <c r="L369" s="234" t="s">
        <v>420</v>
      </c>
    </row>
    <row r="370" spans="1:12" x14ac:dyDescent="0.2">
      <c r="A370" s="231">
        <v>82</v>
      </c>
      <c r="B370" s="231">
        <v>6112</v>
      </c>
      <c r="C370" s="231">
        <v>5179</v>
      </c>
      <c r="D370" s="231"/>
      <c r="E370" s="231"/>
      <c r="F370" s="232">
        <v>15000</v>
      </c>
      <c r="G370" s="232">
        <v>0</v>
      </c>
      <c r="H370" s="232">
        <v>15000</v>
      </c>
      <c r="I370" s="232">
        <v>14750</v>
      </c>
      <c r="J370" s="232">
        <v>-250</v>
      </c>
      <c r="K370" s="233">
        <v>0.98333300000000001</v>
      </c>
      <c r="L370" s="234" t="s">
        <v>649</v>
      </c>
    </row>
    <row r="371" spans="1:12" x14ac:dyDescent="0.2">
      <c r="A371" s="231">
        <v>82</v>
      </c>
      <c r="B371" s="231">
        <v>6112</v>
      </c>
      <c r="C371" s="231">
        <v>5194</v>
      </c>
      <c r="D371" s="231"/>
      <c r="E371" s="231"/>
      <c r="F371" s="232">
        <v>30000</v>
      </c>
      <c r="G371" s="232">
        <v>0</v>
      </c>
      <c r="H371" s="232">
        <v>30000</v>
      </c>
      <c r="I371" s="232">
        <v>26117</v>
      </c>
      <c r="J371" s="232">
        <v>-3883</v>
      </c>
      <c r="K371" s="233">
        <v>0.87056599999999995</v>
      </c>
      <c r="L371" s="234" t="s">
        <v>421</v>
      </c>
    </row>
    <row r="372" spans="1:12" x14ac:dyDescent="0.2">
      <c r="A372" s="231">
        <v>82</v>
      </c>
      <c r="B372" s="231">
        <v>6112</v>
      </c>
      <c r="C372" s="231">
        <v>5424</v>
      </c>
      <c r="D372" s="231"/>
      <c r="E372" s="231"/>
      <c r="F372" s="232">
        <v>0</v>
      </c>
      <c r="G372" s="232">
        <v>23200</v>
      </c>
      <c r="H372" s="232">
        <v>23200</v>
      </c>
      <c r="I372" s="232">
        <v>23131</v>
      </c>
      <c r="J372" s="232">
        <v>-69</v>
      </c>
      <c r="K372" s="233">
        <v>0.99702500000000005</v>
      </c>
      <c r="L372" s="234" t="s">
        <v>847</v>
      </c>
    </row>
    <row r="373" spans="1:12" x14ac:dyDescent="0.2">
      <c r="A373" s="231">
        <v>82</v>
      </c>
      <c r="B373" s="231">
        <v>6112</v>
      </c>
      <c r="C373" s="231">
        <v>5499</v>
      </c>
      <c r="D373" s="231"/>
      <c r="E373" s="231"/>
      <c r="F373" s="232">
        <v>27000</v>
      </c>
      <c r="G373" s="232">
        <v>0</v>
      </c>
      <c r="H373" s="232">
        <v>27000</v>
      </c>
      <c r="I373" s="232"/>
      <c r="J373" s="232">
        <v>-27000</v>
      </c>
      <c r="K373" s="233"/>
      <c r="L373" s="234" t="s">
        <v>650</v>
      </c>
    </row>
    <row r="374" spans="1:12" x14ac:dyDescent="0.2">
      <c r="A374" s="652" t="s">
        <v>651</v>
      </c>
      <c r="B374" s="652"/>
      <c r="C374" s="652"/>
      <c r="D374" s="652"/>
      <c r="E374" s="652"/>
      <c r="F374" s="653">
        <v>2629000</v>
      </c>
      <c r="G374" s="653">
        <v>1500</v>
      </c>
      <c r="H374" s="653">
        <v>2630500</v>
      </c>
      <c r="I374" s="653">
        <v>2270088.2000000002</v>
      </c>
      <c r="J374" s="653">
        <v>-360411.8</v>
      </c>
      <c r="K374" s="654">
        <v>0.86298734080973194</v>
      </c>
      <c r="L374" s="655"/>
    </row>
    <row r="375" spans="1:12" x14ac:dyDescent="0.2">
      <c r="A375" s="251" t="s">
        <v>652</v>
      </c>
      <c r="B375" s="251"/>
      <c r="C375" s="251"/>
      <c r="D375" s="251"/>
      <c r="E375" s="251"/>
      <c r="F375" s="252">
        <v>2629000</v>
      </c>
      <c r="G375" s="252">
        <v>1500</v>
      </c>
      <c r="H375" s="252">
        <v>2630500</v>
      </c>
      <c r="I375" s="252">
        <v>2270088.2000000002</v>
      </c>
      <c r="J375" s="252">
        <v>-360411.8</v>
      </c>
      <c r="K375" s="253">
        <v>0.86298734080973194</v>
      </c>
      <c r="L375" s="254"/>
    </row>
    <row r="376" spans="1:12" x14ac:dyDescent="0.2">
      <c r="A376" s="231">
        <v>90</v>
      </c>
      <c r="B376" s="231">
        <v>5311</v>
      </c>
      <c r="C376" s="231">
        <v>5011</v>
      </c>
      <c r="D376" s="231"/>
      <c r="E376" s="231"/>
      <c r="F376" s="232">
        <v>1240000</v>
      </c>
      <c r="G376" s="232">
        <v>103300</v>
      </c>
      <c r="H376" s="232">
        <v>1343300</v>
      </c>
      <c r="I376" s="232">
        <v>1233767</v>
      </c>
      <c r="J376" s="232">
        <v>-109533</v>
      </c>
      <c r="K376" s="233">
        <v>0.91845900000000003</v>
      </c>
      <c r="L376" s="234" t="s">
        <v>848</v>
      </c>
    </row>
    <row r="377" spans="1:12" x14ac:dyDescent="0.2">
      <c r="A377" s="231">
        <v>90</v>
      </c>
      <c r="B377" s="231">
        <v>5311</v>
      </c>
      <c r="C377" s="231">
        <v>5011</v>
      </c>
      <c r="D377" s="231"/>
      <c r="E377" s="231">
        <v>13013</v>
      </c>
      <c r="F377" s="232">
        <v>0</v>
      </c>
      <c r="G377" s="232">
        <v>138500</v>
      </c>
      <c r="H377" s="232">
        <v>138500</v>
      </c>
      <c r="I377" s="232">
        <v>138504</v>
      </c>
      <c r="J377" s="232">
        <v>4</v>
      </c>
      <c r="K377" s="233">
        <v>1.0000279999999999</v>
      </c>
      <c r="L377" s="234" t="s">
        <v>868</v>
      </c>
    </row>
    <row r="378" spans="1:12" x14ac:dyDescent="0.2">
      <c r="A378" s="231">
        <v>90</v>
      </c>
      <c r="B378" s="231">
        <v>5311</v>
      </c>
      <c r="C378" s="231">
        <v>5011</v>
      </c>
      <c r="D378" s="231">
        <v>13013</v>
      </c>
      <c r="E378" s="231"/>
      <c r="F378" s="232">
        <v>60000</v>
      </c>
      <c r="G378" s="232">
        <v>-7100</v>
      </c>
      <c r="H378" s="232">
        <v>52900</v>
      </c>
      <c r="I378" s="232">
        <v>11333</v>
      </c>
      <c r="J378" s="232">
        <v>-41567</v>
      </c>
      <c r="K378" s="233">
        <v>0.21423400000000001</v>
      </c>
      <c r="L378" s="234" t="s">
        <v>871</v>
      </c>
    </row>
    <row r="379" spans="1:12" x14ac:dyDescent="0.2">
      <c r="A379" s="231">
        <v>90</v>
      </c>
      <c r="B379" s="231">
        <v>5311</v>
      </c>
      <c r="C379" s="231">
        <v>5031</v>
      </c>
      <c r="D379" s="231"/>
      <c r="E379" s="231"/>
      <c r="F379" s="232">
        <v>320000</v>
      </c>
      <c r="G379" s="232">
        <v>48700</v>
      </c>
      <c r="H379" s="232">
        <v>368700</v>
      </c>
      <c r="I379" s="232">
        <v>308441</v>
      </c>
      <c r="J379" s="232">
        <v>-60259</v>
      </c>
      <c r="K379" s="233">
        <v>0.83656299999999995</v>
      </c>
      <c r="L379" s="234" t="s">
        <v>849</v>
      </c>
    </row>
    <row r="380" spans="1:12" x14ac:dyDescent="0.2">
      <c r="A380" s="231">
        <v>90</v>
      </c>
      <c r="B380" s="231">
        <v>5311</v>
      </c>
      <c r="C380" s="231">
        <v>5031</v>
      </c>
      <c r="D380" s="231"/>
      <c r="E380" s="231">
        <v>13013</v>
      </c>
      <c r="F380" s="232">
        <v>0</v>
      </c>
      <c r="G380" s="232">
        <v>34600</v>
      </c>
      <c r="H380" s="232">
        <v>34600</v>
      </c>
      <c r="I380" s="232">
        <v>34626</v>
      </c>
      <c r="J380" s="232">
        <v>26</v>
      </c>
      <c r="K380" s="233">
        <v>1.0007509999999999</v>
      </c>
      <c r="L380" s="234" t="s">
        <v>870</v>
      </c>
    </row>
    <row r="381" spans="1:12" x14ac:dyDescent="0.2">
      <c r="A381" s="231">
        <v>90</v>
      </c>
      <c r="B381" s="231">
        <v>5311</v>
      </c>
      <c r="C381" s="231">
        <v>5031</v>
      </c>
      <c r="D381" s="231">
        <v>13013</v>
      </c>
      <c r="E381" s="231"/>
      <c r="F381" s="232">
        <v>0</v>
      </c>
      <c r="G381" s="232">
        <v>5000</v>
      </c>
      <c r="H381" s="232">
        <v>5000</v>
      </c>
      <c r="I381" s="232">
        <v>2831</v>
      </c>
      <c r="J381" s="232">
        <v>-2169</v>
      </c>
      <c r="K381" s="233">
        <v>0.56620000000000004</v>
      </c>
      <c r="L381" s="234" t="s">
        <v>872</v>
      </c>
    </row>
    <row r="382" spans="1:12" x14ac:dyDescent="0.2">
      <c r="A382" s="231">
        <v>90</v>
      </c>
      <c r="B382" s="231">
        <v>5311</v>
      </c>
      <c r="C382" s="231">
        <v>5032</v>
      </c>
      <c r="D382" s="231"/>
      <c r="E382" s="231"/>
      <c r="F382" s="232">
        <v>115000</v>
      </c>
      <c r="G382" s="232">
        <v>16600</v>
      </c>
      <c r="H382" s="232">
        <v>131600</v>
      </c>
      <c r="I382" s="232">
        <v>111042</v>
      </c>
      <c r="J382" s="232">
        <v>-20558</v>
      </c>
      <c r="K382" s="233">
        <v>0.84378399999999998</v>
      </c>
      <c r="L382" s="234" t="s">
        <v>850</v>
      </c>
    </row>
    <row r="383" spans="1:12" x14ac:dyDescent="0.2">
      <c r="A383" s="231">
        <v>90</v>
      </c>
      <c r="B383" s="231">
        <v>5311</v>
      </c>
      <c r="C383" s="231">
        <v>5032</v>
      </c>
      <c r="D383" s="231"/>
      <c r="E383" s="231">
        <v>13013</v>
      </c>
      <c r="F383" s="232">
        <v>0</v>
      </c>
      <c r="G383" s="232">
        <v>12500</v>
      </c>
      <c r="H383" s="232">
        <v>12500</v>
      </c>
      <c r="I383" s="232">
        <v>12470</v>
      </c>
      <c r="J383" s="232">
        <v>-30</v>
      </c>
      <c r="K383" s="233">
        <v>0.99760000000000004</v>
      </c>
      <c r="L383" s="234" t="s">
        <v>869</v>
      </c>
    </row>
    <row r="384" spans="1:12" x14ac:dyDescent="0.2">
      <c r="A384" s="231">
        <v>90</v>
      </c>
      <c r="B384" s="231">
        <v>5311</v>
      </c>
      <c r="C384" s="231">
        <v>5032</v>
      </c>
      <c r="D384" s="231">
        <v>13013</v>
      </c>
      <c r="E384" s="231"/>
      <c r="F384" s="232">
        <v>0</v>
      </c>
      <c r="G384" s="232">
        <v>1100</v>
      </c>
      <c r="H384" s="232">
        <v>1100</v>
      </c>
      <c r="I384" s="232">
        <v>1015</v>
      </c>
      <c r="J384" s="232">
        <v>-85</v>
      </c>
      <c r="K384" s="233">
        <v>0.92272699999999996</v>
      </c>
      <c r="L384" s="234" t="s">
        <v>873</v>
      </c>
    </row>
    <row r="385" spans="1:12" x14ac:dyDescent="0.2">
      <c r="A385" s="231">
        <v>90</v>
      </c>
      <c r="B385" s="231">
        <v>5311</v>
      </c>
      <c r="C385" s="231">
        <v>5038</v>
      </c>
      <c r="D385" s="231"/>
      <c r="E385" s="231"/>
      <c r="F385" s="232">
        <v>6000</v>
      </c>
      <c r="G385" s="232">
        <v>1000</v>
      </c>
      <c r="H385" s="232">
        <v>7000</v>
      </c>
      <c r="I385" s="232">
        <v>5878</v>
      </c>
      <c r="J385" s="232">
        <v>-1122</v>
      </c>
      <c r="K385" s="233">
        <v>0.83971399999999996</v>
      </c>
      <c r="L385" s="234" t="s">
        <v>851</v>
      </c>
    </row>
    <row r="386" spans="1:12" x14ac:dyDescent="0.2">
      <c r="A386" s="231">
        <v>90</v>
      </c>
      <c r="B386" s="231">
        <v>5311</v>
      </c>
      <c r="C386" s="231">
        <v>5132</v>
      </c>
      <c r="D386" s="231">
        <v>13013</v>
      </c>
      <c r="E386" s="231"/>
      <c r="F386" s="232">
        <v>0</v>
      </c>
      <c r="G386" s="232">
        <v>2000</v>
      </c>
      <c r="H386" s="232">
        <v>2000</v>
      </c>
      <c r="I386" s="232"/>
      <c r="J386" s="232">
        <v>-2000</v>
      </c>
      <c r="K386" s="233"/>
      <c r="L386" s="234" t="s">
        <v>874</v>
      </c>
    </row>
    <row r="387" spans="1:12" x14ac:dyDescent="0.2">
      <c r="A387" s="231">
        <v>90</v>
      </c>
      <c r="B387" s="231">
        <v>5311</v>
      </c>
      <c r="C387" s="231">
        <v>5134</v>
      </c>
      <c r="D387" s="231"/>
      <c r="E387" s="231"/>
      <c r="F387" s="232">
        <v>31000</v>
      </c>
      <c r="G387" s="232">
        <v>97200</v>
      </c>
      <c r="H387" s="232">
        <v>128200</v>
      </c>
      <c r="I387" s="232">
        <v>128135</v>
      </c>
      <c r="J387" s="232">
        <v>-65</v>
      </c>
      <c r="K387" s="233">
        <v>0.99949200000000005</v>
      </c>
      <c r="L387" s="234" t="s">
        <v>852</v>
      </c>
    </row>
    <row r="388" spans="1:12" x14ac:dyDescent="0.2">
      <c r="A388" s="231">
        <v>90</v>
      </c>
      <c r="B388" s="231">
        <v>5311</v>
      </c>
      <c r="C388" s="231">
        <v>5136</v>
      </c>
      <c r="D388" s="231"/>
      <c r="E388" s="231"/>
      <c r="F388" s="232">
        <v>2000</v>
      </c>
      <c r="G388" s="232">
        <v>0</v>
      </c>
      <c r="H388" s="232">
        <v>2000</v>
      </c>
      <c r="I388" s="232"/>
      <c r="J388" s="232">
        <v>-2000</v>
      </c>
      <c r="K388" s="233"/>
      <c r="L388" s="234" t="s">
        <v>853</v>
      </c>
    </row>
    <row r="389" spans="1:12" x14ac:dyDescent="0.2">
      <c r="A389" s="231">
        <v>90</v>
      </c>
      <c r="B389" s="231">
        <v>5311</v>
      </c>
      <c r="C389" s="231">
        <v>5137</v>
      </c>
      <c r="D389" s="231"/>
      <c r="E389" s="231"/>
      <c r="F389" s="232">
        <v>20000</v>
      </c>
      <c r="G389" s="232">
        <v>61300</v>
      </c>
      <c r="H389" s="232">
        <v>81300</v>
      </c>
      <c r="I389" s="232">
        <v>81208</v>
      </c>
      <c r="J389" s="232">
        <v>-92</v>
      </c>
      <c r="K389" s="233">
        <v>0.99886799999999998</v>
      </c>
      <c r="L389" s="234" t="s">
        <v>1011</v>
      </c>
    </row>
    <row r="390" spans="1:12" x14ac:dyDescent="0.2">
      <c r="A390" s="231">
        <v>90</v>
      </c>
      <c r="B390" s="231">
        <v>5311</v>
      </c>
      <c r="C390" s="231">
        <v>5139</v>
      </c>
      <c r="D390" s="231"/>
      <c r="E390" s="231"/>
      <c r="F390" s="232">
        <v>40000</v>
      </c>
      <c r="G390" s="232">
        <v>92600</v>
      </c>
      <c r="H390" s="232">
        <v>132600</v>
      </c>
      <c r="I390" s="232">
        <v>132545.65</v>
      </c>
      <c r="J390" s="232">
        <v>-54.35</v>
      </c>
      <c r="K390" s="233">
        <v>0.99958999999999998</v>
      </c>
      <c r="L390" s="234" t="s">
        <v>854</v>
      </c>
    </row>
    <row r="391" spans="1:12" x14ac:dyDescent="0.2">
      <c r="A391" s="231">
        <v>90</v>
      </c>
      <c r="B391" s="231">
        <v>5311</v>
      </c>
      <c r="C391" s="231">
        <v>5141</v>
      </c>
      <c r="D391" s="231"/>
      <c r="E391" s="231"/>
      <c r="F391" s="232">
        <v>0</v>
      </c>
      <c r="G391" s="232">
        <v>5000</v>
      </c>
      <c r="H391" s="232">
        <v>5000</v>
      </c>
      <c r="I391" s="232">
        <v>4938</v>
      </c>
      <c r="J391" s="232">
        <v>-62</v>
      </c>
      <c r="K391" s="233">
        <v>0.98760000000000003</v>
      </c>
      <c r="L391" s="234" t="s">
        <v>855</v>
      </c>
    </row>
    <row r="392" spans="1:12" x14ac:dyDescent="0.2">
      <c r="A392" s="231">
        <v>90</v>
      </c>
      <c r="B392" s="231">
        <v>5311</v>
      </c>
      <c r="C392" s="231">
        <v>5151</v>
      </c>
      <c r="D392" s="231"/>
      <c r="E392" s="231"/>
      <c r="F392" s="232">
        <v>8000</v>
      </c>
      <c r="G392" s="232">
        <v>0</v>
      </c>
      <c r="H392" s="232">
        <v>8000</v>
      </c>
      <c r="I392" s="232">
        <v>6869.52</v>
      </c>
      <c r="J392" s="232">
        <v>-1130.48</v>
      </c>
      <c r="K392" s="233">
        <v>0.85868999999999995</v>
      </c>
      <c r="L392" s="234" t="s">
        <v>856</v>
      </c>
    </row>
    <row r="393" spans="1:12" x14ac:dyDescent="0.2">
      <c r="A393" s="231">
        <v>90</v>
      </c>
      <c r="B393" s="231">
        <v>5311</v>
      </c>
      <c r="C393" s="231">
        <v>5154</v>
      </c>
      <c r="D393" s="231"/>
      <c r="E393" s="231"/>
      <c r="F393" s="232">
        <v>40000</v>
      </c>
      <c r="G393" s="232">
        <v>0</v>
      </c>
      <c r="H393" s="232">
        <v>40000</v>
      </c>
      <c r="I393" s="232">
        <v>30142.05</v>
      </c>
      <c r="J393" s="232">
        <v>-9857.9500000000007</v>
      </c>
      <c r="K393" s="233">
        <v>0.75355099999999997</v>
      </c>
      <c r="L393" s="234" t="s">
        <v>857</v>
      </c>
    </row>
    <row r="394" spans="1:12" x14ac:dyDescent="0.2">
      <c r="A394" s="231">
        <v>90</v>
      </c>
      <c r="B394" s="231">
        <v>5311</v>
      </c>
      <c r="C394" s="231">
        <v>5156</v>
      </c>
      <c r="D394" s="231"/>
      <c r="E394" s="231"/>
      <c r="F394" s="232">
        <v>50000</v>
      </c>
      <c r="G394" s="232">
        <v>-3300</v>
      </c>
      <c r="H394" s="232">
        <v>46700</v>
      </c>
      <c r="I394" s="232">
        <v>24797.8</v>
      </c>
      <c r="J394" s="232">
        <v>-21902.2</v>
      </c>
      <c r="K394" s="233">
        <v>0.53100199999999997</v>
      </c>
      <c r="L394" s="234" t="s">
        <v>858</v>
      </c>
    </row>
    <row r="395" spans="1:12" x14ac:dyDescent="0.2">
      <c r="A395" s="231">
        <v>90</v>
      </c>
      <c r="B395" s="231">
        <v>5311</v>
      </c>
      <c r="C395" s="231">
        <v>5161</v>
      </c>
      <c r="D395" s="231"/>
      <c r="E395" s="231"/>
      <c r="F395" s="232">
        <v>2000</v>
      </c>
      <c r="G395" s="232">
        <v>0</v>
      </c>
      <c r="H395" s="232">
        <v>2000</v>
      </c>
      <c r="I395" s="232">
        <v>262.58</v>
      </c>
      <c r="J395" s="232">
        <v>-1737.42</v>
      </c>
      <c r="K395" s="233">
        <v>0.13128999999999999</v>
      </c>
      <c r="L395" s="234" t="s">
        <v>859</v>
      </c>
    </row>
    <row r="396" spans="1:12" x14ac:dyDescent="0.2">
      <c r="A396" s="231">
        <v>90</v>
      </c>
      <c r="B396" s="231">
        <v>5311</v>
      </c>
      <c r="C396" s="231">
        <v>5162</v>
      </c>
      <c r="D396" s="231"/>
      <c r="E396" s="231"/>
      <c r="F396" s="232">
        <v>13000</v>
      </c>
      <c r="G396" s="232">
        <v>0</v>
      </c>
      <c r="H396" s="232">
        <v>13000</v>
      </c>
      <c r="I396" s="232">
        <v>7429.4</v>
      </c>
      <c r="J396" s="232">
        <v>-5570.6</v>
      </c>
      <c r="K396" s="233">
        <v>0.571492</v>
      </c>
      <c r="L396" s="234" t="s">
        <v>860</v>
      </c>
    </row>
    <row r="397" spans="1:12" x14ac:dyDescent="0.2">
      <c r="A397" s="231">
        <v>90</v>
      </c>
      <c r="B397" s="231">
        <v>5311</v>
      </c>
      <c r="C397" s="231">
        <v>5163</v>
      </c>
      <c r="D397" s="231"/>
      <c r="E397" s="231"/>
      <c r="F397" s="232">
        <v>15000</v>
      </c>
      <c r="G397" s="232">
        <v>0</v>
      </c>
      <c r="H397" s="232">
        <v>15000</v>
      </c>
      <c r="I397" s="232">
        <v>12922.2</v>
      </c>
      <c r="J397" s="232">
        <v>-2077.8000000000002</v>
      </c>
      <c r="K397" s="233">
        <v>0.86148000000000002</v>
      </c>
      <c r="L397" s="234" t="s">
        <v>861</v>
      </c>
    </row>
    <row r="398" spans="1:12" x14ac:dyDescent="0.2">
      <c r="A398" s="231">
        <v>90</v>
      </c>
      <c r="B398" s="231">
        <v>5311</v>
      </c>
      <c r="C398" s="231">
        <v>5167</v>
      </c>
      <c r="D398" s="231"/>
      <c r="E398" s="231"/>
      <c r="F398" s="232">
        <v>25000</v>
      </c>
      <c r="G398" s="232">
        <v>10000</v>
      </c>
      <c r="H398" s="232">
        <v>35000</v>
      </c>
      <c r="I398" s="232">
        <v>19620</v>
      </c>
      <c r="J398" s="232">
        <v>-15380</v>
      </c>
      <c r="K398" s="233">
        <v>0.56057100000000004</v>
      </c>
      <c r="L398" s="234" t="s">
        <v>862</v>
      </c>
    </row>
    <row r="399" spans="1:12" x14ac:dyDescent="0.2">
      <c r="A399" s="231">
        <v>90</v>
      </c>
      <c r="B399" s="231">
        <v>5311</v>
      </c>
      <c r="C399" s="231">
        <v>5169</v>
      </c>
      <c r="D399" s="231"/>
      <c r="E399" s="231"/>
      <c r="F399" s="232">
        <v>80000</v>
      </c>
      <c r="G399" s="232">
        <v>65200</v>
      </c>
      <c r="H399" s="232">
        <v>145200</v>
      </c>
      <c r="I399" s="232">
        <v>145183.22</v>
      </c>
      <c r="J399" s="232">
        <v>-16.78</v>
      </c>
      <c r="K399" s="233">
        <v>0.999884</v>
      </c>
      <c r="L399" s="234" t="s">
        <v>1012</v>
      </c>
    </row>
    <row r="400" spans="1:12" x14ac:dyDescent="0.2">
      <c r="A400" s="231">
        <v>90</v>
      </c>
      <c r="B400" s="231">
        <v>5311</v>
      </c>
      <c r="C400" s="231">
        <v>5169</v>
      </c>
      <c r="D400" s="231">
        <v>51691</v>
      </c>
      <c r="E400" s="231"/>
      <c r="F400" s="232">
        <v>34000</v>
      </c>
      <c r="G400" s="232">
        <v>0</v>
      </c>
      <c r="H400" s="232">
        <v>34000</v>
      </c>
      <c r="I400" s="232">
        <v>8684</v>
      </c>
      <c r="J400" s="232">
        <v>-25316</v>
      </c>
      <c r="K400" s="233">
        <v>0.255411</v>
      </c>
      <c r="L400" s="234" t="s">
        <v>863</v>
      </c>
    </row>
    <row r="401" spans="1:14" x14ac:dyDescent="0.2">
      <c r="A401" s="231">
        <v>90</v>
      </c>
      <c r="B401" s="231">
        <v>5311</v>
      </c>
      <c r="C401" s="231">
        <v>5171</v>
      </c>
      <c r="D401" s="231"/>
      <c r="E401" s="231"/>
      <c r="F401" s="232">
        <v>30000</v>
      </c>
      <c r="G401" s="232">
        <v>33500</v>
      </c>
      <c r="H401" s="232">
        <v>63500</v>
      </c>
      <c r="I401" s="232">
        <v>23136.6</v>
      </c>
      <c r="J401" s="232">
        <v>-40363.4</v>
      </c>
      <c r="K401" s="233">
        <v>0.36435499999999998</v>
      </c>
      <c r="L401" s="234" t="s">
        <v>864</v>
      </c>
    </row>
    <row r="402" spans="1:14" x14ac:dyDescent="0.2">
      <c r="A402" s="231">
        <v>90</v>
      </c>
      <c r="B402" s="231">
        <v>5311</v>
      </c>
      <c r="C402" s="231">
        <v>5173</v>
      </c>
      <c r="D402" s="231"/>
      <c r="E402" s="231"/>
      <c r="F402" s="232">
        <v>2000</v>
      </c>
      <c r="G402" s="232">
        <v>3100</v>
      </c>
      <c r="H402" s="232">
        <v>5100</v>
      </c>
      <c r="I402" s="232">
        <v>5015</v>
      </c>
      <c r="J402" s="232">
        <v>-85</v>
      </c>
      <c r="K402" s="233">
        <v>0.98333300000000001</v>
      </c>
      <c r="L402" s="234" t="s">
        <v>865</v>
      </c>
    </row>
    <row r="403" spans="1:14" x14ac:dyDescent="0.2">
      <c r="A403" s="231">
        <v>90</v>
      </c>
      <c r="B403" s="231">
        <v>5311</v>
      </c>
      <c r="C403" s="231">
        <v>5363</v>
      </c>
      <c r="D403" s="231"/>
      <c r="E403" s="231"/>
      <c r="F403" s="232">
        <v>0</v>
      </c>
      <c r="G403" s="232">
        <v>3000</v>
      </c>
      <c r="H403" s="232">
        <v>3000</v>
      </c>
      <c r="I403" s="232">
        <v>3000</v>
      </c>
      <c r="J403" s="232">
        <v>0</v>
      </c>
      <c r="K403" s="233">
        <v>1</v>
      </c>
      <c r="L403" s="234" t="s">
        <v>866</v>
      </c>
    </row>
    <row r="404" spans="1:14" x14ac:dyDescent="0.2">
      <c r="A404" s="231">
        <v>90</v>
      </c>
      <c r="B404" s="231">
        <v>5311</v>
      </c>
      <c r="C404" s="231">
        <v>5499</v>
      </c>
      <c r="D404" s="231"/>
      <c r="E404" s="231"/>
      <c r="F404" s="232">
        <v>27000</v>
      </c>
      <c r="G404" s="232">
        <v>3900</v>
      </c>
      <c r="H404" s="232">
        <v>30900</v>
      </c>
      <c r="I404" s="232">
        <v>23940</v>
      </c>
      <c r="J404" s="232">
        <v>-6960</v>
      </c>
      <c r="K404" s="233">
        <v>0.77475700000000003</v>
      </c>
      <c r="L404" s="234" t="s">
        <v>867</v>
      </c>
    </row>
    <row r="405" spans="1:14" x14ac:dyDescent="0.2">
      <c r="A405" s="652" t="s">
        <v>653</v>
      </c>
      <c r="B405" s="652"/>
      <c r="C405" s="652"/>
      <c r="D405" s="652"/>
      <c r="E405" s="652"/>
      <c r="F405" s="653">
        <v>2160000</v>
      </c>
      <c r="G405" s="653">
        <v>727700</v>
      </c>
      <c r="H405" s="653">
        <v>2887700</v>
      </c>
      <c r="I405" s="653">
        <v>2517736.02</v>
      </c>
      <c r="J405" s="653">
        <v>-369963.98</v>
      </c>
      <c r="K405" s="654">
        <v>0.87188282023755925</v>
      </c>
      <c r="L405" s="655"/>
    </row>
    <row r="406" spans="1:14" x14ac:dyDescent="0.2">
      <c r="A406" s="251" t="s">
        <v>654</v>
      </c>
      <c r="B406" s="251"/>
      <c r="C406" s="251"/>
      <c r="D406" s="251"/>
      <c r="E406" s="251"/>
      <c r="F406" s="252">
        <v>2160000</v>
      </c>
      <c r="G406" s="252">
        <v>727700</v>
      </c>
      <c r="H406" s="252">
        <v>2887700</v>
      </c>
      <c r="I406" s="252">
        <v>2517736.02</v>
      </c>
      <c r="J406" s="252">
        <v>-369963.98</v>
      </c>
      <c r="K406" s="253">
        <v>0.87188282023755925</v>
      </c>
      <c r="L406" s="254"/>
    </row>
    <row r="407" spans="1:14" x14ac:dyDescent="0.2">
      <c r="A407" s="243" t="s">
        <v>23</v>
      </c>
      <c r="B407" s="243"/>
      <c r="C407" s="243"/>
      <c r="D407" s="243"/>
      <c r="E407" s="243"/>
      <c r="F407" s="244">
        <v>147364700</v>
      </c>
      <c r="G407" s="244">
        <v>73242600</v>
      </c>
      <c r="H407" s="244">
        <v>220607300</v>
      </c>
      <c r="I407" s="244">
        <v>194392723.44999999</v>
      </c>
      <c r="J407" s="244">
        <v>-26214576.550000001</v>
      </c>
      <c r="K407" s="245">
        <v>0.88117085631345837</v>
      </c>
      <c r="L407" s="246"/>
      <c r="M407" s="247"/>
      <c r="N407" s="247"/>
    </row>
  </sheetData>
  <mergeCells count="1">
    <mergeCell ref="A1:L1"/>
  </mergeCells>
  <pageMargins left="0.19685039369791668" right="0.19685039369791668" top="0.19685039369791668" bottom="0.39370078739583336" header="0.19685039369791668" footer="0.19685039369791668"/>
  <pageSetup paperSize="9" scale="52" fitToHeight="0" orientation="portrait" r:id="rId1"/>
  <headerFooter>
    <oddFooter>&amp;R&amp;D (str. &amp;P z &amp;N)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zoomScale="90" zoomScaleNormal="90" workbookViewId="0">
      <pane ySplit="2" topLeftCell="A36" activePane="bottomLeft" state="frozen"/>
      <selection pane="bottomLeft" activeCell="I65" sqref="I65"/>
    </sheetView>
  </sheetViews>
  <sheetFormatPr defaultColWidth="8.75" defaultRowHeight="14.25" x14ac:dyDescent="0.2"/>
  <cols>
    <col min="1" max="1" width="7.375" style="235" customWidth="1"/>
    <col min="2" max="2" width="4.875" style="235" customWidth="1"/>
    <col min="3" max="3" width="8.25" style="235" customWidth="1"/>
    <col min="4" max="4" width="38.75" style="236" customWidth="1"/>
    <col min="5" max="5" width="4.125" style="235" customWidth="1"/>
    <col min="6" max="6" width="8.875" style="235" customWidth="1"/>
    <col min="7" max="7" width="13.625" style="236" customWidth="1"/>
    <col min="8" max="8" width="12.625" style="237" customWidth="1"/>
    <col min="9" max="9" width="13" style="237" customWidth="1"/>
    <col min="10" max="10" width="15.875" style="237" customWidth="1"/>
    <col min="11" max="11" width="14.5" style="237" customWidth="1"/>
    <col min="12" max="12" width="8.625" style="237" customWidth="1"/>
    <col min="13" max="13" width="49.125" style="238" customWidth="1"/>
    <col min="14" max="14" width="11" style="225" bestFit="1" customWidth="1"/>
    <col min="15" max="16384" width="8.75" style="225"/>
  </cols>
  <sheetData>
    <row r="1" spans="1:13" ht="57.75" customHeight="1" x14ac:dyDescent="0.2">
      <c r="A1" s="714" t="s">
        <v>467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</row>
    <row r="2" spans="1:13" s="230" customFormat="1" ht="63.75" x14ac:dyDescent="0.2">
      <c r="A2" s="278" t="s">
        <v>2</v>
      </c>
      <c r="B2" s="278" t="s">
        <v>1</v>
      </c>
      <c r="C2" s="278" t="s">
        <v>3</v>
      </c>
      <c r="D2" s="279" t="s">
        <v>60</v>
      </c>
      <c r="E2" s="226" t="s">
        <v>5</v>
      </c>
      <c r="F2" s="278" t="s">
        <v>4</v>
      </c>
      <c r="G2" s="227" t="s">
        <v>875</v>
      </c>
      <c r="H2" s="227" t="s">
        <v>907</v>
      </c>
      <c r="I2" s="256" t="s">
        <v>877</v>
      </c>
      <c r="J2" s="256" t="s">
        <v>878</v>
      </c>
      <c r="K2" s="227" t="s">
        <v>879</v>
      </c>
      <c r="L2" s="228" t="s">
        <v>880</v>
      </c>
      <c r="M2" s="279" t="s">
        <v>422</v>
      </c>
    </row>
    <row r="3" spans="1:13" x14ac:dyDescent="0.2">
      <c r="A3" s="231"/>
      <c r="B3" s="231"/>
      <c r="C3" s="231"/>
      <c r="D3" s="234"/>
      <c r="E3" s="231"/>
      <c r="F3" s="231"/>
      <c r="G3" s="232"/>
      <c r="H3" s="232"/>
      <c r="I3" s="232"/>
      <c r="J3" s="232"/>
      <c r="K3" s="232"/>
      <c r="L3" s="233"/>
      <c r="M3" s="234"/>
    </row>
    <row r="4" spans="1:13" x14ac:dyDescent="0.2">
      <c r="A4" s="231">
        <v>3111</v>
      </c>
      <c r="B4" s="231">
        <v>5331</v>
      </c>
      <c r="C4" s="231">
        <v>1401</v>
      </c>
      <c r="D4" s="234" t="s">
        <v>44</v>
      </c>
      <c r="E4" s="231">
        <v>33</v>
      </c>
      <c r="F4" s="231"/>
      <c r="G4" s="232">
        <v>1348000</v>
      </c>
      <c r="H4" s="232">
        <v>0</v>
      </c>
      <c r="I4" s="232">
        <v>1348000</v>
      </c>
      <c r="J4" s="232">
        <v>1348000</v>
      </c>
      <c r="K4" s="232">
        <v>0</v>
      </c>
      <c r="L4" s="233">
        <v>1</v>
      </c>
      <c r="M4" s="234" t="s">
        <v>552</v>
      </c>
    </row>
    <row r="5" spans="1:13" x14ac:dyDescent="0.2">
      <c r="A5" s="231">
        <v>3111</v>
      </c>
      <c r="B5" s="231">
        <v>5336</v>
      </c>
      <c r="C5" s="231">
        <v>14012</v>
      </c>
      <c r="D5" s="234" t="s">
        <v>884</v>
      </c>
      <c r="E5" s="231">
        <v>33</v>
      </c>
      <c r="F5" s="231">
        <v>33063</v>
      </c>
      <c r="G5" s="232">
        <v>0</v>
      </c>
      <c r="H5" s="232">
        <v>391700</v>
      </c>
      <c r="I5" s="232">
        <v>391700</v>
      </c>
      <c r="J5" s="232">
        <v>391670.4</v>
      </c>
      <c r="K5" s="232">
        <v>-29.6</v>
      </c>
      <c r="L5" s="233">
        <v>0.99992400000000004</v>
      </c>
      <c r="M5" s="234" t="s">
        <v>884</v>
      </c>
    </row>
    <row r="6" spans="1:13" x14ac:dyDescent="0.2">
      <c r="A6" s="266" t="s">
        <v>58</v>
      </c>
      <c r="B6" s="239"/>
      <c r="C6" s="239"/>
      <c r="D6" s="242"/>
      <c r="E6" s="239"/>
      <c r="F6" s="239"/>
      <c r="G6" s="240">
        <v>1348000</v>
      </c>
      <c r="H6" s="240">
        <v>391700</v>
      </c>
      <c r="I6" s="240">
        <v>1739700</v>
      </c>
      <c r="J6" s="240">
        <v>1739670.4</v>
      </c>
      <c r="K6" s="240">
        <v>-29.6</v>
      </c>
      <c r="L6" s="241">
        <v>0.99998298557222509</v>
      </c>
      <c r="M6" s="242"/>
    </row>
    <row r="7" spans="1:13" x14ac:dyDescent="0.2">
      <c r="A7" s="231"/>
      <c r="B7" s="231"/>
      <c r="C7" s="231"/>
      <c r="D7" s="234"/>
      <c r="E7" s="231"/>
      <c r="F7" s="231"/>
      <c r="G7" s="232"/>
      <c r="H7" s="232"/>
      <c r="I7" s="232"/>
      <c r="J7" s="232"/>
      <c r="K7" s="232"/>
      <c r="L7" s="233"/>
      <c r="M7" s="234"/>
    </row>
    <row r="8" spans="1:13" x14ac:dyDescent="0.2">
      <c r="A8" s="231">
        <v>3113</v>
      </c>
      <c r="B8" s="231">
        <v>5331</v>
      </c>
      <c r="C8" s="231">
        <v>1405</v>
      </c>
      <c r="D8" s="234" t="s">
        <v>553</v>
      </c>
      <c r="E8" s="231">
        <v>33</v>
      </c>
      <c r="F8" s="231"/>
      <c r="G8" s="232">
        <v>1750000</v>
      </c>
      <c r="H8" s="232">
        <v>0</v>
      </c>
      <c r="I8" s="232">
        <v>1750000</v>
      </c>
      <c r="J8" s="232">
        <v>1750000</v>
      </c>
      <c r="K8" s="232">
        <v>0</v>
      </c>
      <c r="L8" s="233">
        <v>1</v>
      </c>
      <c r="M8" s="234" t="s">
        <v>553</v>
      </c>
    </row>
    <row r="9" spans="1:13" s="257" customFormat="1" x14ac:dyDescent="0.2">
      <c r="A9" s="266" t="s">
        <v>58</v>
      </c>
      <c r="B9" s="267"/>
      <c r="C9" s="267"/>
      <c r="D9" s="268"/>
      <c r="E9" s="267"/>
      <c r="F9" s="269"/>
      <c r="G9" s="270">
        <f t="shared" ref="G9:K9" si="0">SUM(G8:G8)</f>
        <v>1750000</v>
      </c>
      <c r="H9" s="270">
        <f t="shared" si="0"/>
        <v>0</v>
      </c>
      <c r="I9" s="270">
        <f t="shared" si="0"/>
        <v>1750000</v>
      </c>
      <c r="J9" s="270">
        <f t="shared" si="0"/>
        <v>1750000</v>
      </c>
      <c r="K9" s="271">
        <f t="shared" si="0"/>
        <v>0</v>
      </c>
      <c r="L9" s="272">
        <v>0.74999800000000005</v>
      </c>
      <c r="M9" s="268"/>
    </row>
    <row r="10" spans="1:13" s="257" customFormat="1" x14ac:dyDescent="0.2">
      <c r="A10" s="258"/>
      <c r="B10" s="258"/>
      <c r="C10" s="258"/>
      <c r="D10" s="259"/>
      <c r="E10" s="258"/>
      <c r="F10" s="260"/>
      <c r="G10" s="260"/>
      <c r="H10" s="260"/>
      <c r="I10" s="260"/>
      <c r="J10" s="260"/>
      <c r="K10" s="261"/>
      <c r="L10" s="259"/>
    </row>
    <row r="11" spans="1:13" x14ac:dyDescent="0.2">
      <c r="A11" s="231">
        <v>3113</v>
      </c>
      <c r="B11" s="231">
        <v>2229</v>
      </c>
      <c r="C11" s="231">
        <v>14062</v>
      </c>
      <c r="D11" s="234" t="s">
        <v>881</v>
      </c>
      <c r="E11" s="231">
        <v>33</v>
      </c>
      <c r="F11" s="231"/>
      <c r="G11" s="232">
        <v>0</v>
      </c>
      <c r="H11" s="232">
        <v>1300</v>
      </c>
      <c r="I11" s="232">
        <v>1300</v>
      </c>
      <c r="J11" s="232">
        <v>1206.24</v>
      </c>
      <c r="K11" s="232">
        <v>-93.76</v>
      </c>
      <c r="L11" s="233">
        <v>0.92787600000000003</v>
      </c>
      <c r="M11" s="234" t="s">
        <v>881</v>
      </c>
    </row>
    <row r="12" spans="1:13" x14ac:dyDescent="0.2">
      <c r="A12" s="273" t="s">
        <v>57</v>
      </c>
      <c r="B12" s="273"/>
      <c r="C12" s="273"/>
      <c r="D12" s="273"/>
      <c r="E12" s="273"/>
      <c r="F12" s="273"/>
      <c r="G12" s="274">
        <v>0</v>
      </c>
      <c r="H12" s="274">
        <v>1300</v>
      </c>
      <c r="I12" s="274">
        <v>1300</v>
      </c>
      <c r="J12" s="274">
        <v>1206.24</v>
      </c>
      <c r="K12" s="274">
        <v>-93.76</v>
      </c>
      <c r="L12" s="275">
        <v>0.92720000000000002</v>
      </c>
      <c r="M12" s="273"/>
    </row>
    <row r="13" spans="1:13" s="265" customFormat="1" x14ac:dyDescent="0.2">
      <c r="A13" s="262"/>
      <c r="B13" s="262"/>
      <c r="C13" s="262"/>
      <c r="D13" s="262"/>
      <c r="E13" s="262"/>
      <c r="F13" s="262"/>
      <c r="G13" s="263"/>
      <c r="H13" s="263"/>
      <c r="I13" s="263"/>
      <c r="J13" s="263"/>
      <c r="K13" s="263"/>
      <c r="L13" s="264"/>
      <c r="M13" s="262"/>
    </row>
    <row r="14" spans="1:13" x14ac:dyDescent="0.2">
      <c r="A14" s="231">
        <v>3113</v>
      </c>
      <c r="B14" s="231">
        <v>5331</v>
      </c>
      <c r="C14" s="231">
        <v>1406</v>
      </c>
      <c r="D14" s="234" t="s">
        <v>554</v>
      </c>
      <c r="E14" s="231">
        <v>33</v>
      </c>
      <c r="F14" s="231"/>
      <c r="G14" s="232">
        <v>2876800</v>
      </c>
      <c r="H14" s="232">
        <v>0</v>
      </c>
      <c r="I14" s="232">
        <v>2876800</v>
      </c>
      <c r="J14" s="232">
        <v>2876800</v>
      </c>
      <c r="K14" s="232">
        <v>0</v>
      </c>
      <c r="L14" s="233">
        <v>1</v>
      </c>
      <c r="M14" s="234" t="s">
        <v>554</v>
      </c>
    </row>
    <row r="15" spans="1:13" x14ac:dyDescent="0.2">
      <c r="A15" s="231">
        <v>3113</v>
      </c>
      <c r="B15" s="231">
        <v>5331</v>
      </c>
      <c r="C15" s="231">
        <v>14061</v>
      </c>
      <c r="D15" s="234" t="s">
        <v>882</v>
      </c>
      <c r="E15" s="231">
        <v>33</v>
      </c>
      <c r="F15" s="231"/>
      <c r="G15" s="232">
        <v>250000</v>
      </c>
      <c r="H15" s="232">
        <v>0</v>
      </c>
      <c r="I15" s="232">
        <v>250000</v>
      </c>
      <c r="J15" s="232">
        <v>250000</v>
      </c>
      <c r="K15" s="232">
        <v>0</v>
      </c>
      <c r="L15" s="233">
        <v>1</v>
      </c>
      <c r="M15" s="234" t="s">
        <v>882</v>
      </c>
    </row>
    <row r="16" spans="1:13" x14ac:dyDescent="0.2">
      <c r="A16" s="231">
        <v>3113</v>
      </c>
      <c r="B16" s="231">
        <v>5331</v>
      </c>
      <c r="C16" s="231">
        <v>14062</v>
      </c>
      <c r="D16" s="234" t="s">
        <v>883</v>
      </c>
      <c r="E16" s="231">
        <v>33</v>
      </c>
      <c r="F16" s="231"/>
      <c r="G16" s="232">
        <v>150000</v>
      </c>
      <c r="H16" s="232">
        <v>0</v>
      </c>
      <c r="I16" s="232">
        <v>150000</v>
      </c>
      <c r="J16" s="232">
        <v>150000</v>
      </c>
      <c r="K16" s="232">
        <v>0</v>
      </c>
      <c r="L16" s="233">
        <v>1</v>
      </c>
      <c r="M16" s="234" t="s">
        <v>883</v>
      </c>
    </row>
    <row r="17" spans="1:14" x14ac:dyDescent="0.2">
      <c r="A17" s="231">
        <v>3113</v>
      </c>
      <c r="B17" s="231">
        <v>5336</v>
      </c>
      <c r="C17" s="231"/>
      <c r="D17" s="234" t="s">
        <v>1013</v>
      </c>
      <c r="E17" s="231">
        <v>33</v>
      </c>
      <c r="F17" s="231">
        <v>33063</v>
      </c>
      <c r="G17" s="232">
        <v>0</v>
      </c>
      <c r="H17" s="232">
        <v>564600</v>
      </c>
      <c r="I17" s="232">
        <v>564600</v>
      </c>
      <c r="J17" s="232">
        <v>564508.80000000005</v>
      </c>
      <c r="K17" s="232">
        <v>-91.2</v>
      </c>
      <c r="L17" s="233">
        <v>0.999838</v>
      </c>
      <c r="M17" s="234" t="s">
        <v>1013</v>
      </c>
    </row>
    <row r="18" spans="1:14" x14ac:dyDescent="0.2">
      <c r="A18" s="231">
        <v>3113</v>
      </c>
      <c r="B18" s="231">
        <v>5336</v>
      </c>
      <c r="C18" s="231">
        <v>14065</v>
      </c>
      <c r="D18" s="234" t="s">
        <v>1014</v>
      </c>
      <c r="E18" s="231">
        <v>33</v>
      </c>
      <c r="F18" s="231">
        <v>33063</v>
      </c>
      <c r="G18" s="232">
        <v>0</v>
      </c>
      <c r="H18" s="232">
        <v>858600</v>
      </c>
      <c r="I18" s="232">
        <v>858600</v>
      </c>
      <c r="J18" s="232">
        <v>858546</v>
      </c>
      <c r="K18" s="232">
        <v>-54</v>
      </c>
      <c r="L18" s="233">
        <v>0.99993699999999996</v>
      </c>
      <c r="M18" s="234" t="s">
        <v>1014</v>
      </c>
    </row>
    <row r="19" spans="1:14" x14ac:dyDescent="0.2">
      <c r="A19" s="231">
        <v>3141</v>
      </c>
      <c r="B19" s="231">
        <v>5331</v>
      </c>
      <c r="C19" s="231">
        <v>1406</v>
      </c>
      <c r="D19" s="234" t="s">
        <v>557</v>
      </c>
      <c r="E19" s="231">
        <v>33</v>
      </c>
      <c r="F19" s="231"/>
      <c r="G19" s="232">
        <v>1136000</v>
      </c>
      <c r="H19" s="232">
        <v>0</v>
      </c>
      <c r="I19" s="232">
        <v>1136000</v>
      </c>
      <c r="J19" s="232">
        <v>1136000</v>
      </c>
      <c r="K19" s="232">
        <v>0</v>
      </c>
      <c r="L19" s="233">
        <v>1</v>
      </c>
      <c r="M19" s="234" t="s">
        <v>557</v>
      </c>
    </row>
    <row r="20" spans="1:14" x14ac:dyDescent="0.2">
      <c r="A20" s="266" t="s">
        <v>58</v>
      </c>
      <c r="B20" s="239"/>
      <c r="C20" s="239"/>
      <c r="D20" s="242"/>
      <c r="E20" s="239"/>
      <c r="F20" s="239"/>
      <c r="G20" s="240">
        <f>SUM(G14:G19)</f>
        <v>4412800</v>
      </c>
      <c r="H20" s="240">
        <f t="shared" ref="H20:K20" si="1">SUM(H14:H19)</f>
        <v>1423200</v>
      </c>
      <c r="I20" s="240">
        <f t="shared" si="1"/>
        <v>5836000</v>
      </c>
      <c r="J20" s="240">
        <f t="shared" si="1"/>
        <v>5835854.7999999998</v>
      </c>
      <c r="K20" s="240">
        <f t="shared" si="1"/>
        <v>-145.19999999999999</v>
      </c>
      <c r="L20" s="241">
        <f>J20/I20</f>
        <v>0.99997511994516786</v>
      </c>
      <c r="M20" s="242"/>
      <c r="N20" s="247"/>
    </row>
    <row r="21" spans="1:14" x14ac:dyDescent="0.2">
      <c r="A21" s="231"/>
      <c r="B21" s="231"/>
      <c r="C21" s="231"/>
      <c r="D21" s="234"/>
      <c r="E21" s="231"/>
      <c r="F21" s="231"/>
      <c r="G21" s="232"/>
      <c r="H21" s="232"/>
      <c r="I21" s="232"/>
      <c r="J21" s="232"/>
      <c r="K21" s="232"/>
      <c r="L21" s="233"/>
      <c r="M21" s="234"/>
    </row>
    <row r="22" spans="1:14" x14ac:dyDescent="0.2">
      <c r="A22" s="231">
        <v>3231</v>
      </c>
      <c r="B22" s="231">
        <v>5331</v>
      </c>
      <c r="C22" s="231">
        <v>1407</v>
      </c>
      <c r="D22" s="234" t="s">
        <v>43</v>
      </c>
      <c r="E22" s="231">
        <v>33</v>
      </c>
      <c r="F22" s="231"/>
      <c r="G22" s="232">
        <v>300000</v>
      </c>
      <c r="H22" s="232">
        <v>0</v>
      </c>
      <c r="I22" s="232">
        <v>300000</v>
      </c>
      <c r="J22" s="232">
        <v>300000</v>
      </c>
      <c r="K22" s="232">
        <v>0</v>
      </c>
      <c r="L22" s="233">
        <v>1</v>
      </c>
      <c r="M22" s="234" t="s">
        <v>558</v>
      </c>
    </row>
    <row r="23" spans="1:14" x14ac:dyDescent="0.2">
      <c r="A23" s="266" t="s">
        <v>58</v>
      </c>
      <c r="B23" s="239"/>
      <c r="C23" s="239"/>
      <c r="D23" s="242"/>
      <c r="E23" s="239"/>
      <c r="F23" s="239"/>
      <c r="G23" s="240">
        <v>300000</v>
      </c>
      <c r="H23" s="240">
        <v>0</v>
      </c>
      <c r="I23" s="240">
        <v>300000</v>
      </c>
      <c r="J23" s="240">
        <v>300000</v>
      </c>
      <c r="K23" s="240">
        <v>0</v>
      </c>
      <c r="L23" s="241">
        <v>1</v>
      </c>
      <c r="M23" s="242"/>
    </row>
    <row r="24" spans="1:14" x14ac:dyDescent="0.2">
      <c r="A24" s="231"/>
      <c r="B24" s="231"/>
      <c r="C24" s="231"/>
      <c r="D24" s="234"/>
      <c r="E24" s="231"/>
      <c r="F24" s="231"/>
      <c r="G24" s="232"/>
      <c r="H24" s="232"/>
      <c r="I24" s="232"/>
      <c r="J24" s="232"/>
      <c r="K24" s="232"/>
      <c r="L24" s="233"/>
      <c r="M24" s="234"/>
    </row>
    <row r="25" spans="1:14" x14ac:dyDescent="0.2">
      <c r="A25" s="231">
        <v>3315</v>
      </c>
      <c r="B25" s="231">
        <v>2111</v>
      </c>
      <c r="C25" s="231">
        <v>1601</v>
      </c>
      <c r="D25" s="234" t="s">
        <v>59</v>
      </c>
      <c r="E25" s="231">
        <v>32</v>
      </c>
      <c r="F25" s="231"/>
      <c r="G25" s="232">
        <v>995000</v>
      </c>
      <c r="H25" s="232">
        <v>0</v>
      </c>
      <c r="I25" s="232">
        <v>995000</v>
      </c>
      <c r="J25" s="232">
        <v>994236</v>
      </c>
      <c r="K25" s="232">
        <v>-764</v>
      </c>
      <c r="L25" s="233">
        <v>0.99923200000000001</v>
      </c>
      <c r="M25" s="234" t="s">
        <v>493</v>
      </c>
    </row>
    <row r="26" spans="1:14" x14ac:dyDescent="0.2">
      <c r="A26" s="231">
        <v>3315</v>
      </c>
      <c r="B26" s="231">
        <v>2324</v>
      </c>
      <c r="C26" s="231">
        <v>16011</v>
      </c>
      <c r="D26" s="234" t="s">
        <v>886</v>
      </c>
      <c r="E26" s="231">
        <v>36</v>
      </c>
      <c r="F26" s="231"/>
      <c r="G26" s="232">
        <v>0</v>
      </c>
      <c r="H26" s="232">
        <v>13600</v>
      </c>
      <c r="I26" s="232">
        <v>13600</v>
      </c>
      <c r="J26" s="232">
        <v>13552</v>
      </c>
      <c r="K26" s="232">
        <v>-48</v>
      </c>
      <c r="L26" s="233">
        <v>0.99646999999999997</v>
      </c>
      <c r="M26" s="234" t="s">
        <v>886</v>
      </c>
    </row>
    <row r="27" spans="1:14" s="257" customFormat="1" x14ac:dyDescent="0.2">
      <c r="A27" s="273" t="s">
        <v>57</v>
      </c>
      <c r="B27" s="276"/>
      <c r="C27" s="276"/>
      <c r="D27" s="276"/>
      <c r="E27" s="276"/>
      <c r="F27" s="276"/>
      <c r="G27" s="274">
        <f>SUM(G25:G26)</f>
        <v>995000</v>
      </c>
      <c r="H27" s="274">
        <f t="shared" ref="H27:K27" si="2">SUM(H25:H26)</f>
        <v>13600</v>
      </c>
      <c r="I27" s="274">
        <f t="shared" si="2"/>
        <v>1008600</v>
      </c>
      <c r="J27" s="274">
        <f t="shared" si="2"/>
        <v>1007788</v>
      </c>
      <c r="K27" s="274">
        <f t="shared" si="2"/>
        <v>-812</v>
      </c>
      <c r="L27" s="277">
        <f>J27/I27</f>
        <v>0.9991949236565536</v>
      </c>
      <c r="M27" s="277"/>
    </row>
    <row r="28" spans="1:14" x14ac:dyDescent="0.2">
      <c r="A28" s="231"/>
      <c r="B28" s="231"/>
      <c r="C28" s="231"/>
      <c r="D28" s="234"/>
      <c r="E28" s="231"/>
      <c r="F28" s="231"/>
      <c r="G28" s="232"/>
      <c r="H28" s="232"/>
      <c r="I28" s="232"/>
      <c r="J28" s="232"/>
      <c r="K28" s="232"/>
      <c r="L28" s="233"/>
      <c r="M28" s="234"/>
    </row>
    <row r="29" spans="1:14" x14ac:dyDescent="0.2">
      <c r="A29" s="231">
        <v>3315</v>
      </c>
      <c r="B29" s="231">
        <v>5331</v>
      </c>
      <c r="C29" s="231">
        <v>1601</v>
      </c>
      <c r="D29" s="234" t="s">
        <v>548</v>
      </c>
      <c r="E29" s="231">
        <v>32</v>
      </c>
      <c r="F29" s="231"/>
      <c r="G29" s="232">
        <v>6329200</v>
      </c>
      <c r="H29" s="232">
        <v>220000</v>
      </c>
      <c r="I29" s="232">
        <v>6549200</v>
      </c>
      <c r="J29" s="232">
        <v>6549200</v>
      </c>
      <c r="K29" s="232">
        <v>0</v>
      </c>
      <c r="L29" s="233">
        <v>1</v>
      </c>
      <c r="M29" s="234" t="s">
        <v>548</v>
      </c>
    </row>
    <row r="30" spans="1:14" x14ac:dyDescent="0.2">
      <c r="A30" s="231">
        <v>3315</v>
      </c>
      <c r="B30" s="231">
        <v>5331</v>
      </c>
      <c r="C30" s="231">
        <v>16011</v>
      </c>
      <c r="D30" s="234" t="s">
        <v>898</v>
      </c>
      <c r="E30" s="231">
        <v>32</v>
      </c>
      <c r="F30" s="231"/>
      <c r="G30" s="232">
        <v>2081700</v>
      </c>
      <c r="H30" s="232">
        <v>0</v>
      </c>
      <c r="I30" s="232">
        <v>2081700</v>
      </c>
      <c r="J30" s="232">
        <v>2081700</v>
      </c>
      <c r="K30" s="232">
        <v>0</v>
      </c>
      <c r="L30" s="233">
        <v>1</v>
      </c>
      <c r="M30" s="234" t="s">
        <v>898</v>
      </c>
    </row>
    <row r="31" spans="1:14" x14ac:dyDescent="0.2">
      <c r="A31" s="231">
        <v>3315</v>
      </c>
      <c r="B31" s="231">
        <v>5331</v>
      </c>
      <c r="C31" s="231">
        <v>16012</v>
      </c>
      <c r="D31" s="234" t="s">
        <v>899</v>
      </c>
      <c r="E31" s="231">
        <v>32</v>
      </c>
      <c r="F31" s="231"/>
      <c r="G31" s="232">
        <v>431000</v>
      </c>
      <c r="H31" s="232">
        <v>0</v>
      </c>
      <c r="I31" s="232">
        <v>431000</v>
      </c>
      <c r="J31" s="232">
        <v>431000</v>
      </c>
      <c r="K31" s="232">
        <v>0</v>
      </c>
      <c r="L31" s="233">
        <v>1</v>
      </c>
      <c r="M31" s="234" t="s">
        <v>899</v>
      </c>
    </row>
    <row r="32" spans="1:14" x14ac:dyDescent="0.2">
      <c r="A32" s="231">
        <v>3315</v>
      </c>
      <c r="B32" s="231">
        <v>5331</v>
      </c>
      <c r="C32" s="231">
        <v>16013</v>
      </c>
      <c r="D32" s="234" t="s">
        <v>1015</v>
      </c>
      <c r="E32" s="231">
        <v>32</v>
      </c>
      <c r="F32" s="231"/>
      <c r="G32" s="232">
        <v>995000</v>
      </c>
      <c r="H32" s="232">
        <v>0</v>
      </c>
      <c r="I32" s="232">
        <v>995000</v>
      </c>
      <c r="J32" s="232">
        <v>995000</v>
      </c>
      <c r="K32" s="232">
        <v>0</v>
      </c>
      <c r="L32" s="233">
        <v>1</v>
      </c>
      <c r="M32" s="234" t="s">
        <v>1015</v>
      </c>
    </row>
    <row r="33" spans="1:14" x14ac:dyDescent="0.2">
      <c r="A33" s="231">
        <v>3315</v>
      </c>
      <c r="B33" s="231">
        <v>5331</v>
      </c>
      <c r="C33" s="231">
        <v>16022</v>
      </c>
      <c r="D33" s="234" t="s">
        <v>887</v>
      </c>
      <c r="E33" s="231">
        <v>32</v>
      </c>
      <c r="F33" s="231"/>
      <c r="G33" s="232">
        <v>50000</v>
      </c>
      <c r="H33" s="232">
        <v>0</v>
      </c>
      <c r="I33" s="232">
        <v>50000</v>
      </c>
      <c r="J33" s="232">
        <v>50000</v>
      </c>
      <c r="K33" s="232">
        <v>0</v>
      </c>
      <c r="L33" s="233">
        <v>1</v>
      </c>
      <c r="M33" s="234" t="s">
        <v>887</v>
      </c>
    </row>
    <row r="34" spans="1:14" x14ac:dyDescent="0.2">
      <c r="A34" s="231">
        <v>3315</v>
      </c>
      <c r="B34" s="231">
        <v>5331</v>
      </c>
      <c r="C34" s="231">
        <v>33191</v>
      </c>
      <c r="D34" s="234" t="s">
        <v>888</v>
      </c>
      <c r="E34" s="231">
        <v>32</v>
      </c>
      <c r="F34" s="231"/>
      <c r="G34" s="232">
        <v>250000</v>
      </c>
      <c r="H34" s="232">
        <v>0</v>
      </c>
      <c r="I34" s="232">
        <v>250000</v>
      </c>
      <c r="J34" s="232">
        <v>250000</v>
      </c>
      <c r="K34" s="232">
        <v>0</v>
      </c>
      <c r="L34" s="233">
        <v>1</v>
      </c>
      <c r="M34" s="234" t="s">
        <v>888</v>
      </c>
    </row>
    <row r="35" spans="1:14" x14ac:dyDescent="0.2">
      <c r="A35" s="231">
        <v>3315</v>
      </c>
      <c r="B35" s="231">
        <v>5331</v>
      </c>
      <c r="C35" s="231">
        <v>33192</v>
      </c>
      <c r="D35" s="234" t="s">
        <v>889</v>
      </c>
      <c r="E35" s="231">
        <v>32</v>
      </c>
      <c r="F35" s="231"/>
      <c r="G35" s="232">
        <v>70000</v>
      </c>
      <c r="H35" s="232">
        <v>0</v>
      </c>
      <c r="I35" s="232">
        <v>70000</v>
      </c>
      <c r="J35" s="232">
        <v>70000</v>
      </c>
      <c r="K35" s="232">
        <v>0</v>
      </c>
      <c r="L35" s="233">
        <v>1</v>
      </c>
      <c r="M35" s="234" t="s">
        <v>889</v>
      </c>
    </row>
    <row r="36" spans="1:14" x14ac:dyDescent="0.2">
      <c r="A36" s="231">
        <v>3315</v>
      </c>
      <c r="B36" s="231">
        <v>5331</v>
      </c>
      <c r="C36" s="231">
        <v>33991</v>
      </c>
      <c r="D36" s="234" t="s">
        <v>897</v>
      </c>
      <c r="E36" s="231">
        <v>32</v>
      </c>
      <c r="F36" s="231"/>
      <c r="G36" s="232">
        <v>250000</v>
      </c>
      <c r="H36" s="232">
        <v>0</v>
      </c>
      <c r="I36" s="232">
        <v>250000</v>
      </c>
      <c r="J36" s="232">
        <v>250000</v>
      </c>
      <c r="K36" s="232">
        <v>0</v>
      </c>
      <c r="L36" s="233">
        <v>1</v>
      </c>
      <c r="M36" s="234" t="s">
        <v>897</v>
      </c>
    </row>
    <row r="37" spans="1:14" x14ac:dyDescent="0.2">
      <c r="A37" s="231">
        <v>3315</v>
      </c>
      <c r="B37" s="231">
        <v>5336</v>
      </c>
      <c r="C37" s="231"/>
      <c r="D37" s="234" t="s">
        <v>890</v>
      </c>
      <c r="E37" s="231">
        <v>32</v>
      </c>
      <c r="F37" s="231">
        <v>214</v>
      </c>
      <c r="G37" s="232">
        <v>0</v>
      </c>
      <c r="H37" s="232">
        <v>50000</v>
      </c>
      <c r="I37" s="232">
        <v>50000</v>
      </c>
      <c r="J37" s="232">
        <v>50000</v>
      </c>
      <c r="K37" s="232">
        <v>0</v>
      </c>
      <c r="L37" s="233">
        <v>1</v>
      </c>
      <c r="M37" s="234" t="s">
        <v>890</v>
      </c>
    </row>
    <row r="38" spans="1:14" x14ac:dyDescent="0.2">
      <c r="A38" s="231">
        <v>3315</v>
      </c>
      <c r="B38" s="231">
        <v>5336</v>
      </c>
      <c r="C38" s="231"/>
      <c r="D38" s="234" t="s">
        <v>891</v>
      </c>
      <c r="E38" s="231">
        <v>32</v>
      </c>
      <c r="F38" s="231">
        <v>331</v>
      </c>
      <c r="G38" s="232">
        <v>0</v>
      </c>
      <c r="H38" s="232">
        <v>200000</v>
      </c>
      <c r="I38" s="232">
        <v>200000</v>
      </c>
      <c r="J38" s="232">
        <v>200000</v>
      </c>
      <c r="K38" s="232">
        <v>0</v>
      </c>
      <c r="L38" s="233">
        <v>1</v>
      </c>
      <c r="M38" s="234" t="s">
        <v>891</v>
      </c>
    </row>
    <row r="39" spans="1:14" x14ac:dyDescent="0.2">
      <c r="A39" s="231">
        <v>3315</v>
      </c>
      <c r="B39" s="231">
        <v>5336</v>
      </c>
      <c r="C39" s="231"/>
      <c r="D39" s="234" t="s">
        <v>893</v>
      </c>
      <c r="E39" s="231">
        <v>32</v>
      </c>
      <c r="F39" s="231">
        <v>34019</v>
      </c>
      <c r="G39" s="232">
        <v>0</v>
      </c>
      <c r="H39" s="232">
        <v>40000</v>
      </c>
      <c r="I39" s="232">
        <v>40000</v>
      </c>
      <c r="J39" s="232">
        <v>40000</v>
      </c>
      <c r="K39" s="232">
        <v>0</v>
      </c>
      <c r="L39" s="233">
        <v>1</v>
      </c>
      <c r="M39" s="234" t="s">
        <v>893</v>
      </c>
    </row>
    <row r="40" spans="1:14" x14ac:dyDescent="0.2">
      <c r="A40" s="231">
        <v>3315</v>
      </c>
      <c r="B40" s="231">
        <v>5336</v>
      </c>
      <c r="C40" s="231">
        <v>16023</v>
      </c>
      <c r="D40" s="234" t="s">
        <v>892</v>
      </c>
      <c r="E40" s="231">
        <v>32</v>
      </c>
      <c r="F40" s="231">
        <v>331</v>
      </c>
      <c r="G40" s="232">
        <v>0</v>
      </c>
      <c r="H40" s="232">
        <v>45000</v>
      </c>
      <c r="I40" s="232">
        <v>45000</v>
      </c>
      <c r="J40" s="232">
        <v>45000</v>
      </c>
      <c r="K40" s="232">
        <v>0</v>
      </c>
      <c r="L40" s="233">
        <v>1</v>
      </c>
      <c r="M40" s="234" t="s">
        <v>892</v>
      </c>
    </row>
    <row r="41" spans="1:14" x14ac:dyDescent="0.2">
      <c r="A41" s="231">
        <v>3315</v>
      </c>
      <c r="B41" s="231">
        <v>6351</v>
      </c>
      <c r="C41" s="231">
        <v>16014</v>
      </c>
      <c r="D41" s="234" t="s">
        <v>550</v>
      </c>
      <c r="E41" s="231">
        <v>32</v>
      </c>
      <c r="F41" s="231"/>
      <c r="G41" s="232">
        <v>200000</v>
      </c>
      <c r="H41" s="232">
        <v>0</v>
      </c>
      <c r="I41" s="232">
        <v>200000</v>
      </c>
      <c r="J41" s="232">
        <v>200000</v>
      </c>
      <c r="K41" s="232">
        <v>0</v>
      </c>
      <c r="L41" s="233">
        <v>1</v>
      </c>
      <c r="M41" s="234" t="s">
        <v>550</v>
      </c>
    </row>
    <row r="42" spans="1:14" x14ac:dyDescent="0.2">
      <c r="A42" s="231">
        <v>3315</v>
      </c>
      <c r="B42" s="231">
        <v>6351</v>
      </c>
      <c r="C42" s="231">
        <v>16021</v>
      </c>
      <c r="D42" s="234" t="s">
        <v>894</v>
      </c>
      <c r="E42" s="231">
        <v>32</v>
      </c>
      <c r="F42" s="231"/>
      <c r="G42" s="232">
        <v>600000</v>
      </c>
      <c r="H42" s="232">
        <v>0</v>
      </c>
      <c r="I42" s="232">
        <v>600000</v>
      </c>
      <c r="J42" s="232">
        <v>600000</v>
      </c>
      <c r="K42" s="232">
        <v>0</v>
      </c>
      <c r="L42" s="233">
        <v>1</v>
      </c>
      <c r="M42" s="234" t="s">
        <v>894</v>
      </c>
    </row>
    <row r="43" spans="1:14" x14ac:dyDescent="0.2">
      <c r="A43" s="231">
        <v>3315</v>
      </c>
      <c r="B43" s="231">
        <v>6351</v>
      </c>
      <c r="C43" s="231">
        <v>16025</v>
      </c>
      <c r="D43" s="234" t="s">
        <v>895</v>
      </c>
      <c r="E43" s="231">
        <v>32</v>
      </c>
      <c r="F43" s="231"/>
      <c r="G43" s="232">
        <v>0</v>
      </c>
      <c r="H43" s="232">
        <v>150000</v>
      </c>
      <c r="I43" s="232">
        <v>150000</v>
      </c>
      <c r="J43" s="232">
        <v>150000</v>
      </c>
      <c r="K43" s="232">
        <v>0</v>
      </c>
      <c r="L43" s="233">
        <v>1</v>
      </c>
      <c r="M43" s="234" t="s">
        <v>895</v>
      </c>
    </row>
    <row r="44" spans="1:14" x14ac:dyDescent="0.2">
      <c r="A44" s="231">
        <v>3315</v>
      </c>
      <c r="B44" s="231">
        <v>6356</v>
      </c>
      <c r="C44" s="231">
        <v>16024</v>
      </c>
      <c r="D44" s="234" t="s">
        <v>682</v>
      </c>
      <c r="E44" s="231">
        <v>32</v>
      </c>
      <c r="F44" s="231">
        <v>34940</v>
      </c>
      <c r="G44" s="232">
        <v>0</v>
      </c>
      <c r="H44" s="232">
        <v>150000</v>
      </c>
      <c r="I44" s="232">
        <v>150000</v>
      </c>
      <c r="J44" s="232">
        <v>150000</v>
      </c>
      <c r="K44" s="232">
        <v>0</v>
      </c>
      <c r="L44" s="233">
        <v>1</v>
      </c>
      <c r="M44" s="234" t="s">
        <v>682</v>
      </c>
    </row>
    <row r="45" spans="1:14" x14ac:dyDescent="0.2">
      <c r="A45" s="231">
        <v>3392</v>
      </c>
      <c r="B45" s="231">
        <v>5331</v>
      </c>
      <c r="C45" s="231">
        <v>33921</v>
      </c>
      <c r="D45" s="234" t="s">
        <v>896</v>
      </c>
      <c r="E45" s="231">
        <v>32</v>
      </c>
      <c r="F45" s="231"/>
      <c r="G45" s="232">
        <v>894700</v>
      </c>
      <c r="H45" s="232">
        <v>0</v>
      </c>
      <c r="I45" s="232">
        <v>894700</v>
      </c>
      <c r="J45" s="232">
        <v>894700</v>
      </c>
      <c r="K45" s="232">
        <v>0</v>
      </c>
      <c r="L45" s="233">
        <v>1</v>
      </c>
      <c r="M45" s="234" t="s">
        <v>896</v>
      </c>
    </row>
    <row r="46" spans="1:14" x14ac:dyDescent="0.2">
      <c r="A46" s="266" t="s">
        <v>58</v>
      </c>
      <c r="B46" s="239"/>
      <c r="C46" s="239"/>
      <c r="D46" s="242"/>
      <c r="E46" s="239"/>
      <c r="F46" s="239"/>
      <c r="G46" s="240">
        <f>SUM(G29:G45)</f>
        <v>12151600</v>
      </c>
      <c r="H46" s="240">
        <f>SUM(H29:H45)</f>
        <v>855000</v>
      </c>
      <c r="I46" s="240">
        <f>SUM(I29:I45)</f>
        <v>13006600</v>
      </c>
      <c r="J46" s="240">
        <f>SUM(J29:J45)</f>
        <v>13006600</v>
      </c>
      <c r="K46" s="240">
        <f>SUM(K29:K45)</f>
        <v>0</v>
      </c>
      <c r="L46" s="241">
        <f>J46/I46</f>
        <v>1</v>
      </c>
      <c r="M46" s="242"/>
      <c r="N46" s="247"/>
    </row>
    <row r="47" spans="1:14" x14ac:dyDescent="0.2">
      <c r="A47" s="231"/>
      <c r="B47" s="231"/>
      <c r="C47" s="231"/>
      <c r="D47" s="234"/>
      <c r="E47" s="231"/>
      <c r="F47" s="231"/>
      <c r="G47" s="232"/>
      <c r="H47" s="232"/>
      <c r="I47" s="232"/>
      <c r="J47" s="232"/>
      <c r="K47" s="232"/>
      <c r="L47" s="233"/>
      <c r="M47" s="234"/>
    </row>
    <row r="48" spans="1:14" x14ac:dyDescent="0.2">
      <c r="A48" s="231">
        <v>3421</v>
      </c>
      <c r="B48" s="231">
        <v>5331</v>
      </c>
      <c r="C48" s="231">
        <v>1403</v>
      </c>
      <c r="D48" s="234" t="s">
        <v>42</v>
      </c>
      <c r="E48" s="231">
        <v>36</v>
      </c>
      <c r="F48" s="231"/>
      <c r="G48" s="232">
        <v>230000</v>
      </c>
      <c r="H48" s="232">
        <v>0</v>
      </c>
      <c r="I48" s="232">
        <v>230000</v>
      </c>
      <c r="J48" s="232">
        <v>230000</v>
      </c>
      <c r="K48" s="232">
        <v>0</v>
      </c>
      <c r="L48" s="233">
        <v>1</v>
      </c>
      <c r="M48" s="234" t="s">
        <v>563</v>
      </c>
    </row>
    <row r="49" spans="1:13" x14ac:dyDescent="0.2">
      <c r="A49" s="266" t="s">
        <v>58</v>
      </c>
      <c r="B49" s="239"/>
      <c r="C49" s="239"/>
      <c r="D49" s="242"/>
      <c r="E49" s="239"/>
      <c r="F49" s="239"/>
      <c r="G49" s="240">
        <v>230000</v>
      </c>
      <c r="H49" s="240">
        <v>0</v>
      </c>
      <c r="I49" s="240">
        <v>230000</v>
      </c>
      <c r="J49" s="240">
        <v>230000</v>
      </c>
      <c r="K49" s="240">
        <v>0</v>
      </c>
      <c r="L49" s="241">
        <v>1</v>
      </c>
      <c r="M49" s="242"/>
    </row>
    <row r="50" spans="1:13" x14ac:dyDescent="0.2">
      <c r="A50" s="231"/>
      <c r="B50" s="231"/>
      <c r="C50" s="231"/>
      <c r="D50" s="234"/>
      <c r="E50" s="231"/>
      <c r="F50" s="231"/>
      <c r="G50" s="232"/>
      <c r="H50" s="232"/>
      <c r="I50" s="232"/>
      <c r="J50" s="232"/>
      <c r="K50" s="232"/>
      <c r="L50" s="233"/>
      <c r="M50" s="234"/>
    </row>
    <row r="51" spans="1:13" x14ac:dyDescent="0.2">
      <c r="A51" s="231">
        <v>3639</v>
      </c>
      <c r="B51" s="231">
        <v>5331</v>
      </c>
      <c r="C51" s="231">
        <v>3639</v>
      </c>
      <c r="D51" s="234" t="s">
        <v>40</v>
      </c>
      <c r="E51" s="231">
        <v>31</v>
      </c>
      <c r="F51" s="231"/>
      <c r="G51" s="232">
        <v>15500000</v>
      </c>
      <c r="H51" s="232">
        <v>460000</v>
      </c>
      <c r="I51" s="232">
        <v>15960000</v>
      </c>
      <c r="J51" s="232">
        <v>15960000</v>
      </c>
      <c r="K51" s="232">
        <v>0</v>
      </c>
      <c r="L51" s="233">
        <v>1</v>
      </c>
      <c r="M51" s="234" t="s">
        <v>412</v>
      </c>
    </row>
    <row r="52" spans="1:13" x14ac:dyDescent="0.2">
      <c r="A52" s="231">
        <v>3639</v>
      </c>
      <c r="B52" s="231">
        <v>5331</v>
      </c>
      <c r="C52" s="231">
        <v>36392</v>
      </c>
      <c r="D52" s="234" t="s">
        <v>56</v>
      </c>
      <c r="E52" s="231">
        <v>31</v>
      </c>
      <c r="F52" s="231"/>
      <c r="G52" s="232">
        <v>0</v>
      </c>
      <c r="H52" s="232">
        <v>600000</v>
      </c>
      <c r="I52" s="232">
        <v>600000</v>
      </c>
      <c r="J52" s="232">
        <v>600000</v>
      </c>
      <c r="K52" s="232">
        <v>0</v>
      </c>
      <c r="L52" s="233">
        <v>1</v>
      </c>
      <c r="M52" s="234" t="s">
        <v>900</v>
      </c>
    </row>
    <row r="53" spans="1:13" x14ac:dyDescent="0.2">
      <c r="A53" s="231">
        <v>3639</v>
      </c>
      <c r="B53" s="231">
        <v>5331</v>
      </c>
      <c r="C53" s="231">
        <v>36397</v>
      </c>
      <c r="D53" s="234" t="s">
        <v>660</v>
      </c>
      <c r="E53" s="231">
        <v>31</v>
      </c>
      <c r="F53" s="231"/>
      <c r="G53" s="232">
        <v>0</v>
      </c>
      <c r="H53" s="232">
        <v>50000</v>
      </c>
      <c r="I53" s="232">
        <v>50000</v>
      </c>
      <c r="J53" s="232">
        <v>50000</v>
      </c>
      <c r="K53" s="232">
        <v>0</v>
      </c>
      <c r="L53" s="233">
        <v>1</v>
      </c>
      <c r="M53" s="234" t="s">
        <v>660</v>
      </c>
    </row>
    <row r="54" spans="1:13" x14ac:dyDescent="0.2">
      <c r="A54" s="231">
        <v>3639</v>
      </c>
      <c r="B54" s="231">
        <v>5331</v>
      </c>
      <c r="C54" s="231">
        <v>36398</v>
      </c>
      <c r="D54" s="234" t="s">
        <v>901</v>
      </c>
      <c r="E54" s="231">
        <v>31</v>
      </c>
      <c r="F54" s="231"/>
      <c r="G54" s="232">
        <v>0</v>
      </c>
      <c r="H54" s="232">
        <v>1040000</v>
      </c>
      <c r="I54" s="232">
        <v>1040000</v>
      </c>
      <c r="J54" s="232">
        <v>1040000</v>
      </c>
      <c r="K54" s="232">
        <v>0</v>
      </c>
      <c r="L54" s="233">
        <v>1</v>
      </c>
      <c r="M54" s="234" t="s">
        <v>668</v>
      </c>
    </row>
    <row r="55" spans="1:13" x14ac:dyDescent="0.2">
      <c r="A55" s="231">
        <v>3639</v>
      </c>
      <c r="B55" s="231">
        <v>5331</v>
      </c>
      <c r="C55" s="231">
        <v>363910</v>
      </c>
      <c r="D55" s="234" t="s">
        <v>902</v>
      </c>
      <c r="E55" s="231">
        <v>31</v>
      </c>
      <c r="F55" s="231"/>
      <c r="G55" s="232">
        <v>0</v>
      </c>
      <c r="H55" s="232">
        <v>115000</v>
      </c>
      <c r="I55" s="232">
        <v>115000</v>
      </c>
      <c r="J55" s="232">
        <v>115000</v>
      </c>
      <c r="K55" s="232">
        <v>0</v>
      </c>
      <c r="L55" s="233">
        <v>1</v>
      </c>
      <c r="M55" s="234" t="s">
        <v>902</v>
      </c>
    </row>
    <row r="56" spans="1:13" x14ac:dyDescent="0.2">
      <c r="A56" s="231">
        <v>3639</v>
      </c>
      <c r="B56" s="231">
        <v>5331</v>
      </c>
      <c r="C56" s="231">
        <v>363912</v>
      </c>
      <c r="D56" s="234" t="s">
        <v>662</v>
      </c>
      <c r="E56" s="231">
        <v>31</v>
      </c>
      <c r="F56" s="231"/>
      <c r="G56" s="232">
        <v>0</v>
      </c>
      <c r="H56" s="232">
        <v>90000</v>
      </c>
      <c r="I56" s="232">
        <v>90000</v>
      </c>
      <c r="J56" s="232">
        <v>90000</v>
      </c>
      <c r="K56" s="232">
        <v>0</v>
      </c>
      <c r="L56" s="233">
        <v>1</v>
      </c>
      <c r="M56" s="234" t="s">
        <v>662</v>
      </c>
    </row>
    <row r="57" spans="1:13" x14ac:dyDescent="0.2">
      <c r="A57" s="231">
        <v>3639</v>
      </c>
      <c r="B57" s="231">
        <v>5331</v>
      </c>
      <c r="C57" s="231">
        <v>363913</v>
      </c>
      <c r="D57" s="255" t="s">
        <v>663</v>
      </c>
      <c r="E57" s="231">
        <v>31</v>
      </c>
      <c r="F57" s="231"/>
      <c r="G57" s="232">
        <v>0</v>
      </c>
      <c r="H57" s="232">
        <v>100000</v>
      </c>
      <c r="I57" s="232">
        <v>100000</v>
      </c>
      <c r="J57" s="232">
        <v>100000</v>
      </c>
      <c r="K57" s="232">
        <v>0</v>
      </c>
      <c r="L57" s="233">
        <v>1</v>
      </c>
      <c r="M57" s="255" t="s">
        <v>663</v>
      </c>
    </row>
    <row r="58" spans="1:13" x14ac:dyDescent="0.2">
      <c r="A58" s="231">
        <v>3639</v>
      </c>
      <c r="B58" s="231">
        <v>6351</v>
      </c>
      <c r="C58" s="231">
        <v>36391</v>
      </c>
      <c r="D58" s="234" t="s">
        <v>55</v>
      </c>
      <c r="E58" s="231">
        <v>31</v>
      </c>
      <c r="F58" s="231"/>
      <c r="G58" s="232">
        <v>500000</v>
      </c>
      <c r="H58" s="232">
        <v>0</v>
      </c>
      <c r="I58" s="232">
        <v>500000</v>
      </c>
      <c r="J58" s="232">
        <v>500000</v>
      </c>
      <c r="K58" s="232">
        <v>0</v>
      </c>
      <c r="L58" s="233">
        <v>1</v>
      </c>
      <c r="M58" s="234" t="s">
        <v>55</v>
      </c>
    </row>
    <row r="59" spans="1:13" x14ac:dyDescent="0.2">
      <c r="A59" s="231">
        <v>3639</v>
      </c>
      <c r="B59" s="231">
        <v>6351</v>
      </c>
      <c r="C59" s="231">
        <v>36397</v>
      </c>
      <c r="D59" s="234" t="s">
        <v>665</v>
      </c>
      <c r="E59" s="231">
        <v>31</v>
      </c>
      <c r="F59" s="231"/>
      <c r="G59" s="232">
        <v>200000</v>
      </c>
      <c r="H59" s="232">
        <v>241000</v>
      </c>
      <c r="I59" s="232">
        <v>441000</v>
      </c>
      <c r="J59" s="232">
        <v>441000</v>
      </c>
      <c r="K59" s="232">
        <v>0</v>
      </c>
      <c r="L59" s="233">
        <v>1</v>
      </c>
      <c r="M59" s="234" t="s">
        <v>665</v>
      </c>
    </row>
    <row r="60" spans="1:13" x14ac:dyDescent="0.2">
      <c r="A60" s="231">
        <v>3639</v>
      </c>
      <c r="B60" s="231">
        <v>6351</v>
      </c>
      <c r="C60" s="231">
        <v>36399</v>
      </c>
      <c r="D60" s="234" t="s">
        <v>666</v>
      </c>
      <c r="E60" s="231">
        <v>31</v>
      </c>
      <c r="F60" s="231"/>
      <c r="G60" s="232">
        <v>572100</v>
      </c>
      <c r="H60" s="232">
        <v>-241000</v>
      </c>
      <c r="I60" s="232">
        <v>331100</v>
      </c>
      <c r="J60" s="232">
        <v>331100</v>
      </c>
      <c r="K60" s="232">
        <v>0</v>
      </c>
      <c r="L60" s="233">
        <v>1</v>
      </c>
      <c r="M60" s="234" t="s">
        <v>666</v>
      </c>
    </row>
    <row r="61" spans="1:13" x14ac:dyDescent="0.2">
      <c r="A61" s="231">
        <v>3639</v>
      </c>
      <c r="B61" s="231">
        <v>6351</v>
      </c>
      <c r="C61" s="231">
        <v>363914</v>
      </c>
      <c r="D61" s="234" t="s">
        <v>667</v>
      </c>
      <c r="E61" s="231">
        <v>31</v>
      </c>
      <c r="F61" s="231"/>
      <c r="G61" s="232">
        <v>0</v>
      </c>
      <c r="H61" s="232">
        <v>130000</v>
      </c>
      <c r="I61" s="232">
        <v>130000</v>
      </c>
      <c r="J61" s="232">
        <v>130000</v>
      </c>
      <c r="K61" s="232">
        <v>0</v>
      </c>
      <c r="L61" s="233">
        <v>1</v>
      </c>
      <c r="M61" s="234" t="s">
        <v>667</v>
      </c>
    </row>
    <row r="62" spans="1:13" x14ac:dyDescent="0.2">
      <c r="A62" s="266" t="s">
        <v>58</v>
      </c>
      <c r="B62" s="239"/>
      <c r="C62" s="239"/>
      <c r="D62" s="242"/>
      <c r="E62" s="239"/>
      <c r="F62" s="239"/>
      <c r="G62" s="240">
        <f>SUM(G51:G61)</f>
        <v>16772100</v>
      </c>
      <c r="H62" s="240">
        <f t="shared" ref="H62:K62" si="3">SUM(H51:H61)</f>
        <v>2585000</v>
      </c>
      <c r="I62" s="240">
        <f t="shared" si="3"/>
        <v>19357100</v>
      </c>
      <c r="J62" s="240">
        <f t="shared" si="3"/>
        <v>19357100</v>
      </c>
      <c r="K62" s="240">
        <f t="shared" si="3"/>
        <v>0</v>
      </c>
      <c r="L62" s="241">
        <v>1</v>
      </c>
      <c r="M62" s="242"/>
    </row>
  </sheetData>
  <mergeCells count="1">
    <mergeCell ref="A1:M1"/>
  </mergeCells>
  <pageMargins left="0.19685039369791668" right="0.19685039369791668" top="0.19685039369791668" bottom="0.39370078739583336" header="0.19685039369791668" footer="0.19685039369791668"/>
  <pageSetup paperSize="9" scale="44" fitToHeight="0" orientation="portrait" r:id="rId1"/>
  <headerFooter>
    <oddFooter>&amp;R&amp;D (str. &amp;P z &amp;N)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pane ySplit="2" topLeftCell="A3" activePane="bottomLeft" state="frozen"/>
      <selection pane="bottomLeft" activeCell="A4" sqref="A4"/>
    </sheetView>
  </sheetViews>
  <sheetFormatPr defaultColWidth="8.75" defaultRowHeight="14.25" x14ac:dyDescent="0.2"/>
  <cols>
    <col min="1" max="1" width="5.5" style="235" customWidth="1"/>
    <col min="2" max="2" width="6.25" style="235" customWidth="1"/>
    <col min="3" max="3" width="31.5" style="236" customWidth="1"/>
    <col min="4" max="4" width="4.625" style="235" customWidth="1"/>
    <col min="5" max="5" width="21.5" style="236" customWidth="1"/>
    <col min="6" max="6" width="15.75" style="237" customWidth="1"/>
    <col min="7" max="7" width="13.75" style="237" customWidth="1"/>
    <col min="8" max="8" width="14.75" style="237" customWidth="1"/>
    <col min="9" max="9" width="13" style="237" customWidth="1"/>
    <col min="10" max="10" width="12.625" style="225" bestFit="1" customWidth="1"/>
    <col min="11" max="16384" width="8.75" style="225"/>
  </cols>
  <sheetData>
    <row r="1" spans="1:10" ht="57.75" customHeight="1" x14ac:dyDescent="0.2">
      <c r="A1" s="714" t="s">
        <v>903</v>
      </c>
      <c r="B1" s="714"/>
      <c r="C1" s="714"/>
      <c r="D1" s="714"/>
      <c r="E1" s="714"/>
      <c r="F1" s="714"/>
      <c r="G1" s="714"/>
      <c r="H1" s="714"/>
      <c r="I1" s="714"/>
    </row>
    <row r="2" spans="1:10" s="230" customFormat="1" ht="54" customHeight="1" x14ac:dyDescent="0.2">
      <c r="A2" s="226" t="s">
        <v>1</v>
      </c>
      <c r="B2" s="226" t="s">
        <v>3</v>
      </c>
      <c r="C2" s="229" t="s">
        <v>60</v>
      </c>
      <c r="D2" s="226" t="s">
        <v>5</v>
      </c>
      <c r="E2" s="229" t="s">
        <v>71</v>
      </c>
      <c r="F2" s="227" t="s">
        <v>468</v>
      </c>
      <c r="G2" s="227" t="s">
        <v>469</v>
      </c>
      <c r="H2" s="227" t="s">
        <v>470</v>
      </c>
      <c r="I2" s="227" t="s">
        <v>471</v>
      </c>
    </row>
    <row r="3" spans="1:10" x14ac:dyDescent="0.2">
      <c r="A3" s="231">
        <v>8115</v>
      </c>
      <c r="B3" s="231"/>
      <c r="C3" s="234"/>
      <c r="D3" s="231">
        <v>35</v>
      </c>
      <c r="E3" s="234" t="s">
        <v>904</v>
      </c>
      <c r="F3" s="232">
        <v>37168700</v>
      </c>
      <c r="G3" s="232">
        <v>15265900</v>
      </c>
      <c r="H3" s="232">
        <v>52434600</v>
      </c>
      <c r="I3" s="232"/>
      <c r="J3" s="247"/>
    </row>
    <row r="4" spans="1:10" x14ac:dyDescent="0.2">
      <c r="A4" s="239" t="s">
        <v>905</v>
      </c>
      <c r="B4" s="239"/>
      <c r="C4" s="242"/>
      <c r="D4" s="239"/>
      <c r="E4" s="242"/>
      <c r="F4" s="240">
        <v>37168700</v>
      </c>
      <c r="G4" s="240">
        <v>15265900</v>
      </c>
      <c r="H4" s="240">
        <v>52434600</v>
      </c>
      <c r="I4" s="240">
        <v>0</v>
      </c>
    </row>
    <row r="5" spans="1:10" x14ac:dyDescent="0.2">
      <c r="A5" s="231">
        <v>8124</v>
      </c>
      <c r="B5" s="231"/>
      <c r="C5" s="234" t="s">
        <v>906</v>
      </c>
      <c r="D5" s="231">
        <v>35</v>
      </c>
      <c r="E5" s="234" t="s">
        <v>904</v>
      </c>
      <c r="F5" s="232">
        <v>-25000</v>
      </c>
      <c r="G5" s="232">
        <v>0</v>
      </c>
      <c r="H5" s="232">
        <v>-25000</v>
      </c>
      <c r="I5" s="232">
        <v>-25351</v>
      </c>
    </row>
    <row r="6" spans="1:10" x14ac:dyDescent="0.2">
      <c r="A6" s="231">
        <v>8124</v>
      </c>
      <c r="B6" s="231">
        <v>126</v>
      </c>
      <c r="C6" s="234" t="s">
        <v>1016</v>
      </c>
      <c r="D6" s="231">
        <v>35</v>
      </c>
      <c r="E6" s="234" t="s">
        <v>904</v>
      </c>
      <c r="F6" s="232">
        <v>-840000</v>
      </c>
      <c r="G6" s="232">
        <v>0</v>
      </c>
      <c r="H6" s="232">
        <v>-840000</v>
      </c>
      <c r="I6" s="232">
        <v>-840000</v>
      </c>
    </row>
    <row r="7" spans="1:10" x14ac:dyDescent="0.2">
      <c r="A7" s="231">
        <v>8124</v>
      </c>
      <c r="B7" s="231">
        <v>951</v>
      </c>
      <c r="C7" s="234" t="s">
        <v>70</v>
      </c>
      <c r="D7" s="231">
        <v>35</v>
      </c>
      <c r="E7" s="234" t="s">
        <v>904</v>
      </c>
      <c r="F7" s="232">
        <v>-682500</v>
      </c>
      <c r="G7" s="232">
        <v>0</v>
      </c>
      <c r="H7" s="232">
        <v>-682500</v>
      </c>
      <c r="I7" s="232">
        <v>-680000</v>
      </c>
    </row>
    <row r="8" spans="1:10" x14ac:dyDescent="0.2">
      <c r="A8" s="231">
        <v>8124</v>
      </c>
      <c r="B8" s="231">
        <v>959</v>
      </c>
      <c r="C8" s="234" t="s">
        <v>69</v>
      </c>
      <c r="D8" s="231">
        <v>35</v>
      </c>
      <c r="E8" s="234" t="s">
        <v>904</v>
      </c>
      <c r="F8" s="232">
        <v>-749000</v>
      </c>
      <c r="G8" s="232">
        <v>0</v>
      </c>
      <c r="H8" s="232">
        <v>-749000</v>
      </c>
      <c r="I8" s="232">
        <v>-748966.8</v>
      </c>
    </row>
    <row r="9" spans="1:10" x14ac:dyDescent="0.2">
      <c r="A9" s="231">
        <v>8124</v>
      </c>
      <c r="B9" s="231">
        <v>1261</v>
      </c>
      <c r="C9" s="234" t="s">
        <v>68</v>
      </c>
      <c r="D9" s="231">
        <v>35</v>
      </c>
      <c r="E9" s="234" t="s">
        <v>904</v>
      </c>
      <c r="F9" s="232">
        <v>-360000</v>
      </c>
      <c r="G9" s="232">
        <v>0</v>
      </c>
      <c r="H9" s="232">
        <v>-360000</v>
      </c>
      <c r="I9" s="232">
        <v>-360000</v>
      </c>
    </row>
    <row r="10" spans="1:10" x14ac:dyDescent="0.2">
      <c r="A10" s="231">
        <v>8124</v>
      </c>
      <c r="B10" s="231">
        <v>3322</v>
      </c>
      <c r="C10" s="234" t="s">
        <v>67</v>
      </c>
      <c r="D10" s="231">
        <v>35</v>
      </c>
      <c r="E10" s="234" t="s">
        <v>904</v>
      </c>
      <c r="F10" s="232">
        <v>-824000</v>
      </c>
      <c r="G10" s="232">
        <v>0</v>
      </c>
      <c r="H10" s="232">
        <v>-824000</v>
      </c>
      <c r="I10" s="232">
        <v>-824024.76</v>
      </c>
    </row>
    <row r="11" spans="1:10" x14ac:dyDescent="0.2">
      <c r="A11" s="231">
        <v>8124</v>
      </c>
      <c r="B11" s="231">
        <v>4041</v>
      </c>
      <c r="C11" s="234" t="s">
        <v>66</v>
      </c>
      <c r="D11" s="231">
        <v>35</v>
      </c>
      <c r="E11" s="234" t="s">
        <v>904</v>
      </c>
      <c r="F11" s="232">
        <v>-951000</v>
      </c>
      <c r="G11" s="232">
        <v>0</v>
      </c>
      <c r="H11" s="232">
        <v>-951000</v>
      </c>
      <c r="I11" s="232">
        <v>-951000</v>
      </c>
    </row>
    <row r="12" spans="1:10" x14ac:dyDescent="0.2">
      <c r="A12" s="231">
        <v>8124</v>
      </c>
      <c r="B12" s="231">
        <v>5311</v>
      </c>
      <c r="C12" s="234" t="s">
        <v>1122</v>
      </c>
      <c r="D12" s="231">
        <v>90</v>
      </c>
      <c r="E12" s="234" t="s">
        <v>65</v>
      </c>
      <c r="F12" s="232">
        <v>-54000</v>
      </c>
      <c r="G12" s="232">
        <v>0</v>
      </c>
      <c r="H12" s="232">
        <v>-54000</v>
      </c>
      <c r="I12" s="232">
        <v>-43218.6</v>
      </c>
    </row>
    <row r="13" spans="1:10" x14ac:dyDescent="0.2">
      <c r="A13" s="231">
        <v>8124</v>
      </c>
      <c r="B13" s="231">
        <v>6121</v>
      </c>
      <c r="C13" s="234" t="s">
        <v>1017</v>
      </c>
      <c r="D13" s="231">
        <v>35</v>
      </c>
      <c r="E13" s="234" t="s">
        <v>904</v>
      </c>
      <c r="F13" s="232">
        <v>-1070400</v>
      </c>
      <c r="G13" s="232">
        <v>0</v>
      </c>
      <c r="H13" s="232">
        <v>-1070400</v>
      </c>
      <c r="I13" s="232">
        <v>-1070400</v>
      </c>
    </row>
    <row r="14" spans="1:10" x14ac:dyDescent="0.2">
      <c r="A14" s="231">
        <v>8124</v>
      </c>
      <c r="B14" s="231">
        <v>6201</v>
      </c>
      <c r="C14" s="234" t="s">
        <v>64</v>
      </c>
      <c r="D14" s="231">
        <v>35</v>
      </c>
      <c r="E14" s="234" t="s">
        <v>904</v>
      </c>
      <c r="F14" s="232">
        <v>-1159600</v>
      </c>
      <c r="G14" s="232">
        <v>0</v>
      </c>
      <c r="H14" s="232">
        <v>-1159600</v>
      </c>
      <c r="I14" s="232">
        <v>-1159584</v>
      </c>
      <c r="J14" s="247"/>
    </row>
    <row r="15" spans="1:10" x14ac:dyDescent="0.2">
      <c r="A15" s="231">
        <v>8124</v>
      </c>
      <c r="B15" s="231">
        <v>14011</v>
      </c>
      <c r="C15" s="234" t="s">
        <v>63</v>
      </c>
      <c r="D15" s="231">
        <v>35</v>
      </c>
      <c r="E15" s="234" t="s">
        <v>904</v>
      </c>
      <c r="F15" s="232">
        <v>-1068000</v>
      </c>
      <c r="G15" s="232">
        <v>0</v>
      </c>
      <c r="H15" s="232">
        <v>-1068000</v>
      </c>
      <c r="I15" s="232">
        <v>-1068000</v>
      </c>
    </row>
    <row r="16" spans="1:10" x14ac:dyDescent="0.2">
      <c r="A16" s="239" t="s">
        <v>61</v>
      </c>
      <c r="B16" s="239"/>
      <c r="C16" s="242"/>
      <c r="D16" s="239"/>
      <c r="E16" s="242"/>
      <c r="F16" s="240">
        <v>-7783500</v>
      </c>
      <c r="G16" s="240">
        <v>0</v>
      </c>
      <c r="H16" s="240">
        <v>-7783500</v>
      </c>
      <c r="I16" s="240">
        <v>-7770545.1600000001</v>
      </c>
      <c r="J16" s="247"/>
    </row>
    <row r="17" spans="1:10" x14ac:dyDescent="0.2">
      <c r="A17" s="243" t="s">
        <v>152</v>
      </c>
      <c r="B17" s="243"/>
      <c r="C17" s="246"/>
      <c r="D17" s="243"/>
      <c r="E17" s="246"/>
      <c r="F17" s="244">
        <v>29385200</v>
      </c>
      <c r="G17" s="244">
        <v>15265900</v>
      </c>
      <c r="H17" s="244">
        <v>44651100</v>
      </c>
      <c r="I17" s="244">
        <v>-7770545.1600000001</v>
      </c>
      <c r="J17" s="247"/>
    </row>
    <row r="21" spans="1:10" x14ac:dyDescent="0.2">
      <c r="J21" s="247"/>
    </row>
    <row r="22" spans="1:10" x14ac:dyDescent="0.2">
      <c r="J22" s="247"/>
    </row>
  </sheetData>
  <mergeCells count="1">
    <mergeCell ref="A1:I1"/>
  </mergeCells>
  <pageMargins left="0.19685039369791668" right="0.19685039369791668" top="0.19685039369791668" bottom="0.39370078739583336" header="0.19685039369791668" footer="0.19685039369791668"/>
  <pageSetup paperSize="9" scale="73" fitToHeight="0" orientation="portrait" r:id="rId1"/>
  <headerFooter>
    <oddFooter>&amp;R&amp;D (str. &amp;P z &amp;N)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Normal="100" workbookViewId="0">
      <pane ySplit="2" topLeftCell="A3" activePane="bottomLeft" state="frozen"/>
      <selection pane="bottomLeft" activeCell="E6" sqref="E6"/>
    </sheetView>
  </sheetViews>
  <sheetFormatPr defaultColWidth="8.75" defaultRowHeight="14.25" x14ac:dyDescent="0.2"/>
  <cols>
    <col min="1" max="1" width="5.5" style="235" customWidth="1"/>
    <col min="2" max="2" width="33.5" style="236" customWidth="1"/>
    <col min="3" max="3" width="6.75" style="235" customWidth="1"/>
    <col min="4" max="4" width="6.125" style="235" customWidth="1"/>
    <col min="5" max="5" width="10.5" style="237" customWidth="1"/>
    <col min="6" max="8" width="15.5" style="237" customWidth="1"/>
    <col min="9" max="16384" width="8.75" style="225"/>
  </cols>
  <sheetData>
    <row r="1" spans="1:8" ht="57.75" customHeight="1" x14ac:dyDescent="0.2">
      <c r="A1" s="714" t="s">
        <v>467</v>
      </c>
      <c r="B1" s="714"/>
      <c r="C1" s="714"/>
      <c r="D1" s="714"/>
      <c r="E1" s="714"/>
      <c r="F1" s="714"/>
      <c r="G1" s="714"/>
      <c r="H1" s="714"/>
    </row>
    <row r="2" spans="1:8" s="230" customFormat="1" ht="54" customHeight="1" x14ac:dyDescent="0.2">
      <c r="A2" s="278" t="s">
        <v>1</v>
      </c>
      <c r="B2" s="279" t="s">
        <v>74</v>
      </c>
      <c r="C2" s="278" t="s">
        <v>5</v>
      </c>
      <c r="D2" s="278" t="s">
        <v>2</v>
      </c>
      <c r="E2" s="227" t="s">
        <v>875</v>
      </c>
      <c r="F2" s="227" t="s">
        <v>876</v>
      </c>
      <c r="G2" s="227" t="s">
        <v>877</v>
      </c>
      <c r="H2" s="227" t="s">
        <v>878</v>
      </c>
    </row>
    <row r="3" spans="1:8" x14ac:dyDescent="0.2">
      <c r="A3" s="231">
        <v>4134</v>
      </c>
      <c r="B3" s="234" t="s">
        <v>73</v>
      </c>
      <c r="C3" s="231"/>
      <c r="D3" s="231">
        <v>6330</v>
      </c>
      <c r="E3" s="232"/>
      <c r="F3" s="232"/>
      <c r="G3" s="232"/>
      <c r="H3" s="280">
        <v>227917630.27000001</v>
      </c>
    </row>
    <row r="4" spans="1:8" x14ac:dyDescent="0.2">
      <c r="A4" s="239" t="s">
        <v>22</v>
      </c>
      <c r="B4" s="242"/>
      <c r="C4" s="239"/>
      <c r="D4" s="239"/>
      <c r="E4" s="240">
        <v>0</v>
      </c>
      <c r="F4" s="240">
        <v>0</v>
      </c>
      <c r="G4" s="240">
        <v>0</v>
      </c>
      <c r="H4" s="281">
        <v>227917630.27000001</v>
      </c>
    </row>
    <row r="5" spans="1:8" x14ac:dyDescent="0.2">
      <c r="A5" s="231"/>
      <c r="B5" s="234"/>
      <c r="C5" s="231"/>
      <c r="D5" s="231"/>
      <c r="E5" s="232"/>
      <c r="F5" s="232"/>
      <c r="G5" s="232"/>
      <c r="H5" s="280"/>
    </row>
    <row r="6" spans="1:8" x14ac:dyDescent="0.2">
      <c r="A6" s="231">
        <v>5342</v>
      </c>
      <c r="B6" s="234" t="s">
        <v>1018</v>
      </c>
      <c r="C6" s="231">
        <v>81</v>
      </c>
      <c r="D6" s="231">
        <v>6330</v>
      </c>
      <c r="E6" s="232"/>
      <c r="F6" s="232"/>
      <c r="G6" s="232"/>
      <c r="H6" s="280">
        <v>440222</v>
      </c>
    </row>
    <row r="7" spans="1:8" x14ac:dyDescent="0.2">
      <c r="A7" s="231">
        <v>5342</v>
      </c>
      <c r="B7" s="234" t="s">
        <v>1019</v>
      </c>
      <c r="C7" s="231">
        <v>90</v>
      </c>
      <c r="D7" s="231">
        <v>6330</v>
      </c>
      <c r="E7" s="232"/>
      <c r="F7" s="232"/>
      <c r="G7" s="232"/>
      <c r="H7" s="280">
        <v>27671</v>
      </c>
    </row>
    <row r="8" spans="1:8" x14ac:dyDescent="0.2">
      <c r="A8" s="231">
        <v>5345</v>
      </c>
      <c r="B8" s="234" t="s">
        <v>72</v>
      </c>
      <c r="C8" s="231"/>
      <c r="D8" s="231">
        <v>6330</v>
      </c>
      <c r="E8" s="232"/>
      <c r="F8" s="232"/>
      <c r="G8" s="232"/>
      <c r="H8" s="280">
        <v>207449737.27000001</v>
      </c>
    </row>
    <row r="9" spans="1:8" x14ac:dyDescent="0.2">
      <c r="A9" s="231">
        <v>5345</v>
      </c>
      <c r="B9" s="234" t="s">
        <v>1020</v>
      </c>
      <c r="C9" s="231">
        <v>81</v>
      </c>
      <c r="D9" s="231">
        <v>6330</v>
      </c>
      <c r="E9" s="232"/>
      <c r="F9" s="232"/>
      <c r="G9" s="232"/>
      <c r="H9" s="280">
        <v>20000000</v>
      </c>
    </row>
    <row r="10" spans="1:8" x14ac:dyDescent="0.2">
      <c r="A10" s="239" t="s">
        <v>23</v>
      </c>
      <c r="B10" s="242"/>
      <c r="C10" s="239"/>
      <c r="D10" s="239"/>
      <c r="E10" s="240">
        <v>0</v>
      </c>
      <c r="F10" s="240">
        <v>0</v>
      </c>
      <c r="G10" s="240">
        <v>0</v>
      </c>
      <c r="H10" s="281">
        <v>227917630.27000001</v>
      </c>
    </row>
  </sheetData>
  <mergeCells count="1">
    <mergeCell ref="A1:H1"/>
  </mergeCells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&amp;R&amp;D (str. &amp;P z &amp;N)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workbookViewId="0">
      <selection activeCell="G20" sqref="G20"/>
    </sheetView>
  </sheetViews>
  <sheetFormatPr defaultRowHeight="15" x14ac:dyDescent="0.25"/>
  <cols>
    <col min="1" max="1" width="5.25" style="28" customWidth="1"/>
    <col min="2" max="2" width="7" style="28" customWidth="1"/>
    <col min="3" max="3" width="12.25" style="28" customWidth="1"/>
    <col min="4" max="4" width="15.75" style="28" customWidth="1"/>
    <col min="5" max="5" width="12.625" style="28" customWidth="1"/>
    <col min="6" max="6" width="0.125" style="28" customWidth="1"/>
    <col min="7" max="7" width="20" style="28" customWidth="1"/>
    <col min="8" max="8" width="9" style="28"/>
    <col min="9" max="9" width="14.375" style="28" bestFit="1" customWidth="1"/>
    <col min="10" max="16384" width="9" style="28"/>
  </cols>
  <sheetData>
    <row r="1" spans="2:8" ht="30" customHeight="1" x14ac:dyDescent="0.25">
      <c r="B1" s="724" t="s">
        <v>1117</v>
      </c>
      <c r="C1" s="725"/>
      <c r="D1" s="725"/>
      <c r="E1" s="725"/>
      <c r="F1" s="725"/>
      <c r="G1" s="726"/>
    </row>
    <row r="2" spans="2:8" ht="18" customHeight="1" x14ac:dyDescent="0.25">
      <c r="B2" s="283" t="s">
        <v>155</v>
      </c>
      <c r="C2" s="284" t="s">
        <v>156</v>
      </c>
      <c r="D2" s="727" t="s">
        <v>157</v>
      </c>
      <c r="E2" s="727"/>
      <c r="F2" s="727"/>
      <c r="G2" s="284" t="s">
        <v>158</v>
      </c>
    </row>
    <row r="3" spans="2:8" ht="18" customHeight="1" x14ac:dyDescent="0.25">
      <c r="B3" s="728">
        <v>231</v>
      </c>
      <c r="C3" s="285" t="s">
        <v>159</v>
      </c>
      <c r="D3" s="715" t="s">
        <v>160</v>
      </c>
      <c r="E3" s="715"/>
      <c r="F3" s="715"/>
      <c r="G3" s="286">
        <v>571718.25</v>
      </c>
      <c r="H3" s="282"/>
    </row>
    <row r="4" spans="2:8" ht="18" customHeight="1" x14ac:dyDescent="0.25">
      <c r="B4" s="729"/>
      <c r="C4" s="287" t="s">
        <v>161</v>
      </c>
      <c r="D4" s="716" t="s">
        <v>162</v>
      </c>
      <c r="E4" s="716"/>
      <c r="F4" s="716"/>
      <c r="G4" s="288">
        <v>21242.3</v>
      </c>
    </row>
    <row r="5" spans="2:8" ht="18" customHeight="1" x14ac:dyDescent="0.25">
      <c r="B5" s="729"/>
      <c r="C5" s="287" t="s">
        <v>163</v>
      </c>
      <c r="D5" s="730" t="s">
        <v>164</v>
      </c>
      <c r="E5" s="730"/>
      <c r="F5" s="730"/>
      <c r="G5" s="288">
        <v>219.6</v>
      </c>
    </row>
    <row r="6" spans="2:8" ht="18" customHeight="1" x14ac:dyDescent="0.25">
      <c r="B6" s="729"/>
      <c r="C6" s="287" t="s">
        <v>165</v>
      </c>
      <c r="D6" s="730" t="s">
        <v>166</v>
      </c>
      <c r="E6" s="730"/>
      <c r="F6" s="730"/>
      <c r="G6" s="288">
        <v>16254824.689999999</v>
      </c>
    </row>
    <row r="7" spans="2:8" ht="18" customHeight="1" x14ac:dyDescent="0.25">
      <c r="B7" s="729"/>
      <c r="C7" s="287" t="s">
        <v>167</v>
      </c>
      <c r="D7" s="730" t="s">
        <v>168</v>
      </c>
      <c r="E7" s="730"/>
      <c r="F7" s="730"/>
      <c r="G7" s="288">
        <v>1632965.58</v>
      </c>
    </row>
    <row r="8" spans="2:8" ht="18" customHeight="1" x14ac:dyDescent="0.25">
      <c r="B8" s="729"/>
      <c r="C8" s="287" t="s">
        <v>169</v>
      </c>
      <c r="D8" s="730" t="s">
        <v>170</v>
      </c>
      <c r="E8" s="730"/>
      <c r="F8" s="730"/>
      <c r="G8" s="288">
        <v>12228740.66</v>
      </c>
    </row>
    <row r="9" spans="2:8" ht="18" customHeight="1" x14ac:dyDescent="0.25">
      <c r="B9" s="729"/>
      <c r="C9" s="289" t="s">
        <v>171</v>
      </c>
      <c r="D9" s="731" t="s">
        <v>172</v>
      </c>
      <c r="E9" s="731"/>
      <c r="F9" s="731"/>
      <c r="G9" s="290">
        <v>2923394.29</v>
      </c>
    </row>
    <row r="10" spans="2:8" ht="18" customHeight="1" x14ac:dyDescent="0.25">
      <c r="B10" s="721" t="s">
        <v>168</v>
      </c>
      <c r="C10" s="732"/>
      <c r="D10" s="732"/>
      <c r="E10" s="732"/>
      <c r="F10" s="732"/>
      <c r="G10" s="291">
        <f>SUM(G3:G9)</f>
        <v>33633105.370000005</v>
      </c>
    </row>
    <row r="11" spans="2:8" ht="18" customHeight="1" x14ac:dyDescent="0.25">
      <c r="B11" s="659">
        <v>236</v>
      </c>
      <c r="C11" s="660" t="s">
        <v>165</v>
      </c>
      <c r="D11" s="733" t="s">
        <v>173</v>
      </c>
      <c r="E11" s="734"/>
      <c r="F11" s="735"/>
      <c r="G11" s="292">
        <v>220640.35</v>
      </c>
    </row>
    <row r="12" spans="2:8" ht="18" customHeight="1" x14ac:dyDescent="0.25">
      <c r="B12" s="293"/>
      <c r="C12" s="294" t="s">
        <v>174</v>
      </c>
      <c r="D12" s="716" t="s">
        <v>175</v>
      </c>
      <c r="E12" s="716"/>
      <c r="F12" s="716"/>
      <c r="G12" s="288">
        <v>936833.94</v>
      </c>
    </row>
    <row r="13" spans="2:8" ht="18" customHeight="1" x14ac:dyDescent="0.25">
      <c r="B13" s="293"/>
      <c r="C13" s="294" t="s">
        <v>176</v>
      </c>
      <c r="D13" s="716" t="s">
        <v>177</v>
      </c>
      <c r="E13" s="716"/>
      <c r="F13" s="716"/>
      <c r="G13" s="288">
        <v>18769259.68</v>
      </c>
    </row>
    <row r="14" spans="2:8" ht="18" customHeight="1" x14ac:dyDescent="0.25">
      <c r="B14" s="293"/>
      <c r="C14" s="295" t="s">
        <v>178</v>
      </c>
      <c r="D14" s="736" t="s">
        <v>179</v>
      </c>
      <c r="E14" s="736"/>
      <c r="F14" s="736"/>
      <c r="G14" s="290">
        <v>2233147.16</v>
      </c>
    </row>
    <row r="15" spans="2:8" ht="18" customHeight="1" x14ac:dyDescent="0.25">
      <c r="B15" s="721" t="s">
        <v>180</v>
      </c>
      <c r="C15" s="723"/>
      <c r="D15" s="723"/>
      <c r="E15" s="723"/>
      <c r="F15" s="723"/>
      <c r="G15" s="291">
        <f>SUM(G11:G14)</f>
        <v>22159881.129999999</v>
      </c>
    </row>
    <row r="16" spans="2:8" ht="18" customHeight="1" x14ac:dyDescent="0.25">
      <c r="B16" s="718" t="s">
        <v>181</v>
      </c>
      <c r="C16" s="719"/>
      <c r="D16" s="719"/>
      <c r="E16" s="719"/>
      <c r="F16" s="719"/>
      <c r="G16" s="296">
        <f>G10+G15</f>
        <v>55792986.5</v>
      </c>
    </row>
    <row r="17" spans="2:9" ht="18" customHeight="1" x14ac:dyDescent="0.25">
      <c r="B17" s="297">
        <v>241</v>
      </c>
      <c r="C17" s="298" t="s">
        <v>182</v>
      </c>
      <c r="D17" s="715" t="s">
        <v>183</v>
      </c>
      <c r="E17" s="715"/>
      <c r="F17" s="715"/>
      <c r="G17" s="292">
        <v>8977147.4499999993</v>
      </c>
    </row>
    <row r="18" spans="2:9" ht="18" customHeight="1" x14ac:dyDescent="0.25">
      <c r="B18" s="293"/>
      <c r="C18" s="294" t="s">
        <v>184</v>
      </c>
      <c r="D18" s="716" t="s">
        <v>185</v>
      </c>
      <c r="E18" s="716"/>
      <c r="F18" s="716"/>
      <c r="G18" s="288">
        <v>181551.44</v>
      </c>
    </row>
    <row r="19" spans="2:9" ht="18" customHeight="1" x14ac:dyDescent="0.25">
      <c r="B19" s="293"/>
      <c r="C19" s="294" t="s">
        <v>186</v>
      </c>
      <c r="D19" s="716" t="s">
        <v>187</v>
      </c>
      <c r="E19" s="716"/>
      <c r="F19" s="716"/>
      <c r="G19" s="288">
        <v>7353603.5700000003</v>
      </c>
    </row>
    <row r="20" spans="2:9" ht="18" customHeight="1" x14ac:dyDescent="0.25">
      <c r="B20" s="293"/>
      <c r="C20" s="299" t="s">
        <v>188</v>
      </c>
      <c r="D20" s="720" t="s">
        <v>185</v>
      </c>
      <c r="E20" s="720"/>
      <c r="F20" s="720"/>
      <c r="G20" s="290">
        <v>482573.65</v>
      </c>
    </row>
    <row r="21" spans="2:9" ht="18" customHeight="1" x14ac:dyDescent="0.25">
      <c r="B21" s="721" t="s">
        <v>189</v>
      </c>
      <c r="C21" s="722"/>
      <c r="D21" s="722"/>
      <c r="E21" s="722"/>
      <c r="F21" s="722"/>
      <c r="G21" s="291">
        <f>SUM(G17:G20)</f>
        <v>16994876.109999999</v>
      </c>
    </row>
    <row r="22" spans="2:9" ht="18" customHeight="1" x14ac:dyDescent="0.25">
      <c r="B22" s="297">
        <v>245</v>
      </c>
      <c r="C22" s="300" t="s">
        <v>190</v>
      </c>
      <c r="D22" s="715" t="s">
        <v>191</v>
      </c>
      <c r="E22" s="715"/>
      <c r="F22" s="715"/>
      <c r="G22" s="292">
        <v>597608.49</v>
      </c>
    </row>
    <row r="23" spans="2:9" ht="18" customHeight="1" x14ac:dyDescent="0.25">
      <c r="B23" s="297"/>
      <c r="C23" s="287" t="s">
        <v>440</v>
      </c>
      <c r="D23" s="716" t="s">
        <v>441</v>
      </c>
      <c r="E23" s="716"/>
      <c r="F23" s="716"/>
      <c r="G23" s="288">
        <v>42305</v>
      </c>
    </row>
    <row r="24" spans="2:9" ht="18" customHeight="1" x14ac:dyDescent="0.25">
      <c r="B24" s="293"/>
      <c r="C24" s="287" t="s">
        <v>171</v>
      </c>
      <c r="D24" s="716" t="s">
        <v>192</v>
      </c>
      <c r="E24" s="716"/>
      <c r="F24" s="716"/>
      <c r="G24" s="288">
        <v>37413.129999999997</v>
      </c>
    </row>
    <row r="25" spans="2:9" ht="18" customHeight="1" x14ac:dyDescent="0.25">
      <c r="B25" s="571"/>
      <c r="C25" s="572" t="s">
        <v>193</v>
      </c>
      <c r="D25" s="717" t="s">
        <v>194</v>
      </c>
      <c r="E25" s="717"/>
      <c r="F25" s="717"/>
      <c r="G25" s="573">
        <v>9582461.5199999996</v>
      </c>
    </row>
    <row r="26" spans="2:9" ht="18" customHeight="1" x14ac:dyDescent="0.25">
      <c r="B26" s="574" t="s">
        <v>1021</v>
      </c>
      <c r="C26" s="575"/>
      <c r="D26" s="576"/>
      <c r="E26" s="577"/>
      <c r="F26" s="578"/>
      <c r="G26" s="579">
        <f>G21+G25</f>
        <v>26577337.629999999</v>
      </c>
      <c r="I26" s="667"/>
    </row>
    <row r="27" spans="2:9" ht="18" customHeight="1" x14ac:dyDescent="0.25">
      <c r="B27" s="668" t="s">
        <v>195</v>
      </c>
      <c r="C27" s="669"/>
      <c r="D27" s="670"/>
      <c r="E27" s="671"/>
      <c r="F27" s="672"/>
      <c r="G27" s="673">
        <f>SUM(G22:G25)</f>
        <v>10259788.139999999</v>
      </c>
      <c r="I27" s="667"/>
    </row>
    <row r="28" spans="2:9" ht="18" customHeight="1" x14ac:dyDescent="0.25">
      <c r="B28" s="718" t="s">
        <v>196</v>
      </c>
      <c r="C28" s="719"/>
      <c r="D28" s="719"/>
      <c r="E28" s="719"/>
      <c r="F28" s="719"/>
      <c r="G28" s="301">
        <f>SUM(G16+G21+G27)</f>
        <v>83047650.75</v>
      </c>
    </row>
    <row r="29" spans="2:9" ht="18" customHeight="1" x14ac:dyDescent="0.25"/>
    <row r="30" spans="2:9" ht="18" customHeight="1" x14ac:dyDescent="0.25">
      <c r="C30" s="59"/>
      <c r="D30" s="29"/>
      <c r="E30" s="29"/>
    </row>
    <row r="31" spans="2:9" x14ac:dyDescent="0.25">
      <c r="B31" s="30"/>
      <c r="C31" s="60"/>
      <c r="D31" s="61"/>
      <c r="E31" s="61"/>
      <c r="F31" s="29"/>
    </row>
    <row r="32" spans="2:9" x14ac:dyDescent="0.25">
      <c r="C32" s="62"/>
      <c r="D32" s="62"/>
      <c r="E32" s="62"/>
      <c r="F32" s="29"/>
      <c r="G32" s="29"/>
    </row>
    <row r="33" spans="3:7" x14ac:dyDescent="0.25">
      <c r="C33" s="29"/>
      <c r="D33" s="29"/>
      <c r="E33" s="29"/>
      <c r="F33" s="29"/>
      <c r="G33" s="29"/>
    </row>
  </sheetData>
  <mergeCells count="27">
    <mergeCell ref="B15:F15"/>
    <mergeCell ref="B1:G1"/>
    <mergeCell ref="D2:F2"/>
    <mergeCell ref="B3:B9"/>
    <mergeCell ref="D3:F3"/>
    <mergeCell ref="D4:F4"/>
    <mergeCell ref="D5:F5"/>
    <mergeCell ref="D6:F6"/>
    <mergeCell ref="D7:F7"/>
    <mergeCell ref="D8:F8"/>
    <mergeCell ref="D9:F9"/>
    <mergeCell ref="B10:F10"/>
    <mergeCell ref="D11:F11"/>
    <mergeCell ref="D12:F12"/>
    <mergeCell ref="D13:F13"/>
    <mergeCell ref="D14:F14"/>
    <mergeCell ref="D22:F22"/>
    <mergeCell ref="D24:F24"/>
    <mergeCell ref="D25:F25"/>
    <mergeCell ref="B28:F28"/>
    <mergeCell ref="B16:F16"/>
    <mergeCell ref="D17:F17"/>
    <mergeCell ref="D18:F18"/>
    <mergeCell ref="D19:F19"/>
    <mergeCell ref="D20:F20"/>
    <mergeCell ref="B21:F21"/>
    <mergeCell ref="D23:F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5</vt:i4>
      </vt:variant>
    </vt:vector>
  </HeadingPairs>
  <TitlesOfParts>
    <vt:vector size="29" baseType="lpstr">
      <vt:lpstr>Rekapitulace  2017</vt:lpstr>
      <vt:lpstr>Rekapitulace příjmy  2017</vt:lpstr>
      <vt:lpstr>Rekapitulace výdaje 2017</vt:lpstr>
      <vt:lpstr>Příjmy 2017</vt:lpstr>
      <vt:lpstr>Výdaje 2017</vt:lpstr>
      <vt:lpstr>PO 2017</vt:lpstr>
      <vt:lpstr>Finncování 2017</vt:lpstr>
      <vt:lpstr>Konsolidace 2017</vt:lpstr>
      <vt:lpstr>BÚ 2017</vt:lpstr>
      <vt:lpstr>Fondy HČ 2017</vt:lpstr>
      <vt:lpstr>Majetek a závazky 2017</vt:lpstr>
      <vt:lpstr>Splátky úvěrů  2017</vt:lpstr>
      <vt:lpstr>Dotace SR, SF, EU 2017</vt:lpstr>
      <vt:lpstr>Dotace JMK 2017 </vt:lpstr>
      <vt:lpstr>Poskytnuté dotace 2017</vt:lpstr>
      <vt:lpstr>Pohledávky HČ  2017</vt:lpstr>
      <vt:lpstr>VHČ náklady a výnosy 2017</vt:lpstr>
      <vt:lpstr>VHČ plnění V a N  2017</vt:lpstr>
      <vt:lpstr> VHČ plnění střediska 2017</vt:lpstr>
      <vt:lpstr>VHČ pohledávky 2017</vt:lpstr>
      <vt:lpstr>VHČ stav účtů, závazky 2017</vt:lpstr>
      <vt:lpstr>Školské PO 2017</vt:lpstr>
      <vt:lpstr>PO TSMS, ZS-A 2017 </vt:lpstr>
      <vt:lpstr>List1</vt:lpstr>
      <vt:lpstr>'Finncování 2017'!Názvy_tisku</vt:lpstr>
      <vt:lpstr>'Konsolidace 2017'!Názvy_tisku</vt:lpstr>
      <vt:lpstr>'PO 2017'!Názvy_tisku</vt:lpstr>
      <vt:lpstr>'Příjmy 2017'!Názvy_tisku</vt:lpstr>
      <vt:lpstr>'Výdaje 2017'!Názvy_tisku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2017-03-02T13:59:51Z</dcterms:created>
  <dcterms:modified xsi:type="dcterms:W3CDTF">2018-04-24T10:52:37Z</dcterms:modified>
</cp:coreProperties>
</file>