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255" yWindow="-480" windowWidth="26295" windowHeight="12765" firstSheet="18" activeTab="22"/>
  </bookViews>
  <sheets>
    <sheet name="Rekapitulace hosp. 2018" sheetId="95" r:id="rId1"/>
    <sheet name="Rekapitulace příjmy 2018" sheetId="96" r:id="rId2"/>
    <sheet name="Porovn. daň. příjmů 2014-2018" sheetId="97" r:id="rId3"/>
    <sheet name="Rekapitulace výdajů 2018" sheetId="98" r:id="rId4"/>
    <sheet name="Příjmy  2018" sheetId="92" r:id="rId5"/>
    <sheet name="Výdaje 2018" sheetId="93" r:id="rId6"/>
    <sheet name="Poskytnuté příspěvky 2018" sheetId="99" r:id="rId7"/>
    <sheet name="Financování 2018" sheetId="100" r:id="rId8"/>
    <sheet name="Konsolidace 2018" sheetId="101" r:id="rId9"/>
    <sheet name="Zůstatky BÚ 2018" sheetId="67" r:id="rId10"/>
    <sheet name="Fondy 2018" sheetId="20" r:id="rId11"/>
    <sheet name="Majetek 2018" sheetId="21" r:id="rId12"/>
    <sheet name="Úvěry 2018" sheetId="22" r:id="rId13"/>
    <sheet name="Přijaté dotace  2018" sheetId="78" r:id="rId14"/>
    <sheet name="Poskytnuté dotace 2018 " sheetId="90" r:id="rId15"/>
    <sheet name="Pohledávky HČ 2018" sheetId="108" r:id="rId16"/>
    <sheet name="Hosp. č. - nákl. a výnosy 2018" sheetId="102" r:id="rId17"/>
    <sheet name="Hosp. č. - celkem V+N 2018" sheetId="103" r:id="rId18"/>
    <sheet name="Hosp. č. - plnění 2018" sheetId="104" r:id="rId19"/>
    <sheet name="Hosp. č. - pohledávky 2018" sheetId="105" r:id="rId20"/>
    <sheet name="HoČ - stav BÚ, závazky 2018" sheetId="109" r:id="rId21"/>
    <sheet name="PO školské - V+N 2018" sheetId="43" r:id="rId22"/>
    <sheet name="PO TSMS, ZS-A - V + N 2018 " sheetId="27" r:id="rId23"/>
    <sheet name="List1" sheetId="34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_xlnm.Print_Titles" localSheetId="7">'Financování 2018'!$1:$2</definedName>
    <definedName name="_xlnm.Print_Titles" localSheetId="8">'Konsolidace 2018'!$1:$2</definedName>
    <definedName name="_xlnm.Print_Titles" localSheetId="2">'Porovn. daň. příjmů 2014-2018'!$1:$2</definedName>
    <definedName name="_xlnm.Print_Titles" localSheetId="6">'Poskytnuté příspěvky 2018'!$1:$2</definedName>
    <definedName name="_xlnm.Print_Titles" localSheetId="13">'Přijaté dotace  2018'!$1:$2</definedName>
    <definedName name="_xlnm.Print_Titles" localSheetId="4">'Příjmy  2018'!$1:$2</definedName>
    <definedName name="_xlnm.Print_Titles" localSheetId="0">'Rekapitulace hosp. 2018'!$1:$2</definedName>
    <definedName name="_xlnm.Print_Titles" localSheetId="1">'Rekapitulace příjmy 2018'!$1:$2</definedName>
    <definedName name="_xlnm.Print_Titles" localSheetId="3">'Rekapitulace výdajů 2018'!$1:$3</definedName>
    <definedName name="_xlnm.Print_Titles" localSheetId="5">'Výdaje 2018'!$1:$2</definedName>
  </definedNames>
  <calcPr calcId="145621"/>
</workbook>
</file>

<file path=xl/calcChain.xml><?xml version="1.0" encoding="utf-8"?>
<calcChain xmlns="http://schemas.openxmlformats.org/spreadsheetml/2006/main">
  <c r="D9" i="20" l="1"/>
  <c r="C9" i="20"/>
  <c r="B9" i="20"/>
  <c r="E9" i="20"/>
  <c r="C21" i="109" l="1"/>
  <c r="C6" i="109"/>
  <c r="G17" i="108" l="1"/>
  <c r="F17" i="108"/>
  <c r="E17" i="108"/>
  <c r="H16" i="108"/>
  <c r="H15" i="108"/>
  <c r="H14" i="108"/>
  <c r="H13" i="108"/>
  <c r="H12" i="108"/>
  <c r="H11" i="108"/>
  <c r="H10" i="108"/>
  <c r="H9" i="108"/>
  <c r="H8" i="108"/>
  <c r="H7" i="108"/>
  <c r="H6" i="108"/>
  <c r="H5" i="108"/>
  <c r="H4" i="108"/>
  <c r="H17" i="108" s="1"/>
  <c r="F13" i="105" l="1"/>
  <c r="E13" i="105"/>
  <c r="D13" i="105"/>
  <c r="F12" i="105"/>
  <c r="C12" i="105"/>
  <c r="C13" i="105" s="1"/>
  <c r="B11" i="105"/>
  <c r="F10" i="105"/>
  <c r="B10" i="105"/>
  <c r="B9" i="105"/>
  <c r="B8" i="105"/>
  <c r="B7" i="105"/>
  <c r="B6" i="105"/>
  <c r="B5" i="105"/>
  <c r="E182" i="104"/>
  <c r="E184" i="104" s="1"/>
  <c r="D182" i="104"/>
  <c r="F181" i="104"/>
  <c r="E181" i="104"/>
  <c r="F179" i="104"/>
  <c r="F178" i="104"/>
  <c r="F175" i="104"/>
  <c r="E174" i="104"/>
  <c r="D174" i="104"/>
  <c r="F174" i="104" s="1"/>
  <c r="F173" i="104"/>
  <c r="E172" i="104"/>
  <c r="E176" i="104" s="1"/>
  <c r="D172" i="104"/>
  <c r="F172" i="104" s="1"/>
  <c r="E170" i="104"/>
  <c r="F170" i="104" s="1"/>
  <c r="D170" i="104"/>
  <c r="F169" i="104"/>
  <c r="F168" i="104"/>
  <c r="F167" i="104"/>
  <c r="F166" i="104"/>
  <c r="F165" i="104"/>
  <c r="E165" i="104"/>
  <c r="F164" i="104"/>
  <c r="F163" i="104"/>
  <c r="F162" i="104"/>
  <c r="E162" i="104"/>
  <c r="E159" i="104"/>
  <c r="E156" i="104"/>
  <c r="F156" i="104" s="1"/>
  <c r="D156" i="104"/>
  <c r="F155" i="104"/>
  <c r="F154" i="104"/>
  <c r="F153" i="104"/>
  <c r="F152" i="104"/>
  <c r="F151" i="104"/>
  <c r="F150" i="104"/>
  <c r="F149" i="104"/>
  <c r="F148" i="104"/>
  <c r="F147" i="104"/>
  <c r="F146" i="104"/>
  <c r="F144" i="104"/>
  <c r="E144" i="104"/>
  <c r="D144" i="104"/>
  <c r="F143" i="104"/>
  <c r="F142" i="104"/>
  <c r="F141" i="104"/>
  <c r="F140" i="104"/>
  <c r="F139" i="104"/>
  <c r="F138" i="104"/>
  <c r="F137" i="104"/>
  <c r="F136" i="104"/>
  <c r="F135" i="104"/>
  <c r="F134" i="104"/>
  <c r="F133" i="104"/>
  <c r="E131" i="104"/>
  <c r="D131" i="104"/>
  <c r="F131" i="104" s="1"/>
  <c r="F130" i="104"/>
  <c r="F129" i="104"/>
  <c r="F128" i="104"/>
  <c r="F127" i="104"/>
  <c r="F126" i="104"/>
  <c r="F125" i="104"/>
  <c r="F124" i="104"/>
  <c r="F123" i="104"/>
  <c r="F122" i="104"/>
  <c r="F121" i="104"/>
  <c r="F120" i="104"/>
  <c r="F118" i="104"/>
  <c r="E118" i="104"/>
  <c r="D118" i="104"/>
  <c r="F117" i="104"/>
  <c r="F116" i="104"/>
  <c r="F115" i="104"/>
  <c r="F114" i="104"/>
  <c r="F113" i="104"/>
  <c r="F112" i="104"/>
  <c r="F111" i="104"/>
  <c r="F110" i="104"/>
  <c r="F109" i="104"/>
  <c r="F108" i="104"/>
  <c r="F107" i="104"/>
  <c r="F106" i="104"/>
  <c r="E104" i="104"/>
  <c r="F104" i="104" s="1"/>
  <c r="D104" i="104"/>
  <c r="F102" i="104"/>
  <c r="F101" i="104"/>
  <c r="F100" i="104"/>
  <c r="F99" i="104"/>
  <c r="F98" i="104"/>
  <c r="F97" i="104"/>
  <c r="F96" i="104"/>
  <c r="F95" i="104"/>
  <c r="F94" i="104"/>
  <c r="F93" i="104"/>
  <c r="F92" i="104"/>
  <c r="F91" i="104"/>
  <c r="F90" i="104"/>
  <c r="F89" i="104"/>
  <c r="F88" i="104"/>
  <c r="E86" i="104"/>
  <c r="F86" i="104" s="1"/>
  <c r="D86" i="104"/>
  <c r="F85" i="104"/>
  <c r="F84" i="104"/>
  <c r="F83" i="104"/>
  <c r="F82" i="104"/>
  <c r="F81" i="104"/>
  <c r="F80" i="104"/>
  <c r="F79" i="104"/>
  <c r="E77" i="104"/>
  <c r="F77" i="104" s="1"/>
  <c r="D77" i="104"/>
  <c r="F76" i="104"/>
  <c r="F75" i="104"/>
  <c r="F74" i="104"/>
  <c r="F73" i="104"/>
  <c r="F72" i="104"/>
  <c r="F71" i="104"/>
  <c r="F70" i="104"/>
  <c r="F69" i="104"/>
  <c r="E67" i="104"/>
  <c r="D67" i="104"/>
  <c r="F67" i="104" s="1"/>
  <c r="F65" i="104"/>
  <c r="F64" i="104"/>
  <c r="F63" i="104"/>
  <c r="F62" i="104"/>
  <c r="F61" i="104"/>
  <c r="F60" i="104"/>
  <c r="F59" i="104"/>
  <c r="F58" i="104"/>
  <c r="F57" i="104"/>
  <c r="F56" i="104"/>
  <c r="F55" i="104"/>
  <c r="F54" i="104"/>
  <c r="F53" i="104"/>
  <c r="F52" i="104"/>
  <c r="F51" i="104"/>
  <c r="F50" i="104"/>
  <c r="F49" i="104"/>
  <c r="F48" i="104"/>
  <c r="F47" i="104"/>
  <c r="F45" i="104"/>
  <c r="E45" i="104"/>
  <c r="D45" i="104"/>
  <c r="F44" i="104"/>
  <c r="F43" i="104"/>
  <c r="F42" i="104"/>
  <c r="F41" i="104"/>
  <c r="F40" i="104"/>
  <c r="F39" i="104"/>
  <c r="F38" i="104"/>
  <c r="F37" i="104"/>
  <c r="F36" i="104"/>
  <c r="F35" i="104"/>
  <c r="F34" i="104"/>
  <c r="F33" i="104"/>
  <c r="F32" i="104"/>
  <c r="F31" i="104"/>
  <c r="F30" i="104"/>
  <c r="E28" i="104"/>
  <c r="D28" i="104"/>
  <c r="F28" i="104" s="1"/>
  <c r="F23" i="104"/>
  <c r="F22" i="104"/>
  <c r="F21" i="104"/>
  <c r="F20" i="104"/>
  <c r="F19" i="104"/>
  <c r="F18" i="104"/>
  <c r="F17" i="104"/>
  <c r="D15" i="104"/>
  <c r="D183" i="104" s="1"/>
  <c r="F13" i="104"/>
  <c r="F12" i="104"/>
  <c r="F11" i="104"/>
  <c r="F10" i="104"/>
  <c r="E10" i="104"/>
  <c r="E15" i="104" s="1"/>
  <c r="F9" i="104"/>
  <c r="F8" i="104"/>
  <c r="F7" i="104"/>
  <c r="F6" i="104"/>
  <c r="F5" i="104"/>
  <c r="E32" i="103"/>
  <c r="F32" i="103" s="1"/>
  <c r="D32" i="103"/>
  <c r="F31" i="103"/>
  <c r="E31" i="103"/>
  <c r="D31" i="103"/>
  <c r="E30" i="103"/>
  <c r="E29" i="103"/>
  <c r="E28" i="103"/>
  <c r="F28" i="103" s="1"/>
  <c r="D28" i="103"/>
  <c r="F27" i="103"/>
  <c r="E27" i="103"/>
  <c r="D27" i="103"/>
  <c r="E26" i="103"/>
  <c r="F26" i="103" s="1"/>
  <c r="D26" i="103"/>
  <c r="E25" i="103"/>
  <c r="F25" i="103" s="1"/>
  <c r="D25" i="103"/>
  <c r="E24" i="103"/>
  <c r="F24" i="103" s="1"/>
  <c r="E23" i="103"/>
  <c r="F23" i="103" s="1"/>
  <c r="D23" i="103"/>
  <c r="E22" i="103"/>
  <c r="F22" i="103" s="1"/>
  <c r="F21" i="103"/>
  <c r="E21" i="103"/>
  <c r="D21" i="103"/>
  <c r="E20" i="103"/>
  <c r="F20" i="103" s="1"/>
  <c r="D20" i="103"/>
  <c r="E19" i="103"/>
  <c r="F19" i="103" s="1"/>
  <c r="D19" i="103"/>
  <c r="E18" i="103"/>
  <c r="F18" i="103" s="1"/>
  <c r="D18" i="103"/>
  <c r="F17" i="103"/>
  <c r="E17" i="103"/>
  <c r="D17" i="103"/>
  <c r="E16" i="103"/>
  <c r="F16" i="103" s="1"/>
  <c r="D16" i="103"/>
  <c r="E15" i="103"/>
  <c r="F15" i="103" s="1"/>
  <c r="D15" i="103"/>
  <c r="E14" i="103"/>
  <c r="F14" i="103" s="1"/>
  <c r="D14" i="103"/>
  <c r="F13" i="103"/>
  <c r="E13" i="103"/>
  <c r="D13" i="103"/>
  <c r="E12" i="103"/>
  <c r="F12" i="103" s="1"/>
  <c r="D12" i="103"/>
  <c r="E11" i="103"/>
  <c r="F11" i="103" s="1"/>
  <c r="D11" i="103"/>
  <c r="E10" i="103"/>
  <c r="F10" i="103" s="1"/>
  <c r="D10" i="103"/>
  <c r="F9" i="103"/>
  <c r="E9" i="103"/>
  <c r="E33" i="103" s="1"/>
  <c r="F33" i="103" s="1"/>
  <c r="D9" i="103"/>
  <c r="D33" i="103" s="1"/>
  <c r="E7" i="103"/>
  <c r="E6" i="103"/>
  <c r="F6" i="103" s="1"/>
  <c r="D6" i="103"/>
  <c r="E5" i="103"/>
  <c r="F5" i="103" s="1"/>
  <c r="D5" i="103"/>
  <c r="F4" i="103"/>
  <c r="E4" i="103"/>
  <c r="D4" i="103"/>
  <c r="D7" i="103" s="1"/>
  <c r="C33" i="102"/>
  <c r="C34" i="102" s="1"/>
  <c r="C32" i="102"/>
  <c r="C15" i="102"/>
  <c r="B15" i="102"/>
  <c r="D15" i="102" s="1"/>
  <c r="D14" i="102"/>
  <c r="B14" i="102"/>
  <c r="C13" i="102"/>
  <c r="B13" i="102"/>
  <c r="D13" i="102" s="1"/>
  <c r="C12" i="102"/>
  <c r="B12" i="102"/>
  <c r="D12" i="102" s="1"/>
  <c r="D11" i="102"/>
  <c r="C11" i="102"/>
  <c r="B11" i="102"/>
  <c r="C10" i="102"/>
  <c r="D10" i="102" s="1"/>
  <c r="B10" i="102"/>
  <c r="C9" i="102"/>
  <c r="B9" i="102"/>
  <c r="D9" i="102" s="1"/>
  <c r="C8" i="102"/>
  <c r="D8" i="102" s="1"/>
  <c r="C7" i="102"/>
  <c r="D7" i="102" s="1"/>
  <c r="C6" i="102"/>
  <c r="D6" i="102" s="1"/>
  <c r="C5" i="102"/>
  <c r="D5" i="102" s="1"/>
  <c r="B5" i="102"/>
  <c r="C4" i="102"/>
  <c r="B4" i="102"/>
  <c r="D4" i="102" s="1"/>
  <c r="C3" i="102"/>
  <c r="C16" i="102" s="1"/>
  <c r="B3" i="102"/>
  <c r="B16" i="102" s="1"/>
  <c r="B12" i="105" l="1"/>
  <c r="B13" i="105" s="1"/>
  <c r="F15" i="104"/>
  <c r="E183" i="104"/>
  <c r="F183" i="104" s="1"/>
  <c r="D176" i="104"/>
  <c r="D184" i="104" s="1"/>
  <c r="F182" i="104"/>
  <c r="E34" i="103"/>
  <c r="E36" i="103" s="1"/>
  <c r="F7" i="103"/>
  <c r="D16" i="102"/>
  <c r="D3" i="102"/>
  <c r="D185" i="104" l="1"/>
  <c r="F184" i="104"/>
  <c r="F176" i="104"/>
  <c r="E185" i="104"/>
  <c r="F185" i="104" l="1"/>
  <c r="H10" i="100" l="1"/>
  <c r="H20" i="100" s="1"/>
  <c r="H53" i="99" l="1"/>
  <c r="F53" i="99"/>
  <c r="H32" i="99"/>
  <c r="G32" i="99"/>
  <c r="H31" i="99"/>
  <c r="G31" i="99"/>
  <c r="H12" i="99"/>
  <c r="G12" i="99"/>
  <c r="H11" i="99"/>
  <c r="G11" i="99"/>
  <c r="G53" i="99" s="1"/>
  <c r="G12" i="95" l="1"/>
  <c r="F12" i="95"/>
  <c r="E12" i="95"/>
  <c r="D12" i="95"/>
  <c r="C12" i="95"/>
  <c r="G10" i="95"/>
  <c r="F10" i="95"/>
  <c r="E10" i="95"/>
  <c r="D10" i="95"/>
  <c r="C10" i="95"/>
  <c r="G7" i="95"/>
  <c r="F7" i="95"/>
  <c r="E7" i="95"/>
  <c r="D7" i="95"/>
  <c r="C7" i="95"/>
  <c r="K100" i="92" l="1"/>
  <c r="K97" i="92"/>
  <c r="G22" i="67" l="1"/>
  <c r="G21" i="67"/>
  <c r="D7" i="20"/>
  <c r="C7" i="20"/>
  <c r="B7" i="20"/>
  <c r="E7" i="20"/>
  <c r="H61" i="78" l="1"/>
  <c r="H54" i="78" l="1"/>
  <c r="H37" i="78"/>
  <c r="H34" i="78"/>
  <c r="H31" i="78"/>
  <c r="H28" i="78"/>
  <c r="H43" i="78"/>
  <c r="F52" i="43" l="1"/>
  <c r="F10" i="22" l="1"/>
  <c r="F9" i="22"/>
  <c r="F7" i="22"/>
  <c r="F8" i="22"/>
  <c r="F6" i="22"/>
  <c r="F50" i="43" l="1"/>
  <c r="H50" i="78" l="1"/>
  <c r="H11" i="78"/>
  <c r="D36" i="90"/>
  <c r="E36" i="90" s="1"/>
  <c r="E37" i="90" s="1"/>
  <c r="E34" i="90"/>
  <c r="D34" i="90"/>
  <c r="C34" i="90"/>
  <c r="C37" i="90" s="1"/>
  <c r="F31" i="90"/>
  <c r="F30" i="90"/>
  <c r="F29" i="90"/>
  <c r="F18" i="90"/>
  <c r="F17" i="90"/>
  <c r="F15" i="90"/>
  <c r="F10" i="90"/>
  <c r="F9" i="90"/>
  <c r="F8" i="90"/>
  <c r="F6" i="90"/>
  <c r="F4" i="90"/>
  <c r="F34" i="90" s="1"/>
  <c r="F37" i="90" s="1"/>
  <c r="H55" i="78" l="1"/>
  <c r="D37" i="90"/>
  <c r="C4" i="21" l="1"/>
  <c r="H23" i="78" l="1"/>
  <c r="H20" i="78"/>
  <c r="H17" i="78"/>
  <c r="H14" i="78"/>
  <c r="H8" i="78"/>
  <c r="H45" i="78" l="1"/>
  <c r="H56" i="78" s="1"/>
  <c r="H44" i="78"/>
  <c r="D34" i="27"/>
  <c r="C34" i="27"/>
  <c r="D33" i="27"/>
  <c r="C33" i="27"/>
  <c r="C35" i="27" s="1"/>
  <c r="D35" i="27" l="1"/>
  <c r="C81" i="43"/>
  <c r="C79" i="43"/>
  <c r="C80" i="43"/>
  <c r="E78" i="43"/>
  <c r="D78" i="43"/>
  <c r="C78" i="43"/>
  <c r="E74" i="43"/>
  <c r="E77" i="43" s="1"/>
  <c r="D77" i="43"/>
  <c r="C77" i="43"/>
  <c r="F75" i="43"/>
  <c r="D56" i="43"/>
  <c r="C56" i="43"/>
  <c r="D81" i="43" l="1"/>
  <c r="F78" i="43"/>
  <c r="E79" i="43"/>
  <c r="F81" i="43" s="1"/>
  <c r="F77" i="43"/>
  <c r="D11" i="27"/>
  <c r="D12" i="27" s="1"/>
  <c r="C11" i="27"/>
  <c r="C12" i="27" s="1"/>
  <c r="G17" i="67" l="1"/>
  <c r="G23" i="67" s="1"/>
  <c r="G13" i="67"/>
  <c r="G10" i="67"/>
  <c r="G14" i="67" l="1"/>
  <c r="G24" i="67" s="1"/>
  <c r="F110" i="43" l="1"/>
  <c r="F106" i="43"/>
  <c r="E97" i="43"/>
  <c r="F96" i="43"/>
  <c r="F95" i="43"/>
  <c r="F93" i="43"/>
  <c r="F89" i="43"/>
  <c r="F73" i="43"/>
  <c r="F71" i="43"/>
  <c r="F67" i="43"/>
  <c r="E56" i="43"/>
  <c r="E55" i="43"/>
  <c r="E54" i="43"/>
  <c r="D54" i="43"/>
  <c r="C54" i="43"/>
  <c r="C57" i="43" s="1"/>
  <c r="E53" i="43"/>
  <c r="D53" i="43"/>
  <c r="C53" i="43"/>
  <c r="F51" i="43"/>
  <c r="F49" i="43"/>
  <c r="F47" i="43"/>
  <c r="F43" i="43"/>
  <c r="E33" i="43"/>
  <c r="E32" i="43"/>
  <c r="E31" i="43"/>
  <c r="D31" i="43"/>
  <c r="C31" i="43"/>
  <c r="E30" i="43"/>
  <c r="D30" i="43"/>
  <c r="C30" i="43"/>
  <c r="F29" i="43"/>
  <c r="F28" i="43"/>
  <c r="F27" i="43"/>
  <c r="F26" i="43"/>
  <c r="F24" i="43"/>
  <c r="F20" i="43"/>
  <c r="E11" i="43"/>
  <c r="E10" i="43"/>
  <c r="E9" i="43"/>
  <c r="D9" i="43"/>
  <c r="C9" i="43"/>
  <c r="E8" i="43"/>
  <c r="D8" i="43"/>
  <c r="C8" i="43"/>
  <c r="F7" i="43"/>
  <c r="F6" i="43"/>
  <c r="F5" i="43"/>
  <c r="F4" i="43"/>
  <c r="D57" i="43" l="1"/>
  <c r="F54" i="43"/>
  <c r="F53" i="43"/>
  <c r="F31" i="43"/>
  <c r="F30" i="43"/>
  <c r="E34" i="43"/>
  <c r="E57" i="43"/>
  <c r="F9" i="43"/>
  <c r="E12" i="43"/>
  <c r="F8" i="43"/>
  <c r="F47" i="27" l="1"/>
  <c r="F43" i="27" l="1"/>
  <c r="F25" i="27"/>
  <c r="F21" i="27"/>
  <c r="E8" i="20" l="1"/>
  <c r="E5" i="20"/>
  <c r="G10" i="22" l="1"/>
  <c r="G9" i="22"/>
  <c r="G8" i="22"/>
  <c r="G7" i="22"/>
  <c r="G6" i="22"/>
  <c r="E11" i="22"/>
  <c r="D11" i="22"/>
  <c r="G11" i="22" l="1"/>
  <c r="E34" i="27"/>
  <c r="E33" i="27"/>
  <c r="E11" i="27"/>
  <c r="E10" i="27"/>
  <c r="E12" i="27" l="1"/>
  <c r="E35" i="27"/>
  <c r="E9" i="27"/>
  <c r="E8" i="27"/>
  <c r="D9" i="27"/>
  <c r="D8" i="27"/>
  <c r="C8" i="27"/>
  <c r="C9" i="27"/>
  <c r="F11" i="22"/>
  <c r="F9" i="27" l="1"/>
  <c r="F8" i="27"/>
  <c r="E32" i="27"/>
  <c r="D32" i="27"/>
  <c r="C32" i="27"/>
  <c r="E31" i="27"/>
  <c r="D31" i="27"/>
  <c r="C31" i="27"/>
  <c r="F30" i="27"/>
  <c r="F29" i="27"/>
  <c r="F28" i="27"/>
  <c r="F27" i="27"/>
  <c r="F7" i="27"/>
  <c r="F6" i="27"/>
  <c r="F5" i="27"/>
  <c r="F4" i="27"/>
  <c r="D17" i="21"/>
  <c r="D16" i="21"/>
  <c r="D15" i="21"/>
  <c r="D14" i="21"/>
  <c r="D13" i="21"/>
  <c r="D12" i="21"/>
  <c r="C11" i="21"/>
  <c r="B11" i="21"/>
  <c r="D10" i="21"/>
  <c r="D9" i="21"/>
  <c r="D8" i="21"/>
  <c r="D7" i="21"/>
  <c r="D6" i="21"/>
  <c r="D5" i="21"/>
  <c r="B4" i="21"/>
  <c r="E6" i="20"/>
  <c r="E4" i="20"/>
  <c r="E3" i="20"/>
  <c r="F32" i="27" l="1"/>
  <c r="D11" i="21"/>
  <c r="B18" i="21"/>
  <c r="D4" i="21"/>
  <c r="F31" i="27"/>
  <c r="C18" i="21"/>
</calcChain>
</file>

<file path=xl/sharedStrings.xml><?xml version="1.0" encoding="utf-8"?>
<sst xmlns="http://schemas.openxmlformats.org/spreadsheetml/2006/main" count="2344" uniqueCount="1098">
  <si>
    <t>Tř-Pol</t>
  </si>
  <si>
    <t>Pol</t>
  </si>
  <si>
    <t>Par</t>
  </si>
  <si>
    <t>ORG</t>
  </si>
  <si>
    <t>ÚZ</t>
  </si>
  <si>
    <t>ORJ</t>
  </si>
  <si>
    <t>Správní poplatky</t>
  </si>
  <si>
    <t>Ostatní příjmy z vlastní činnosti</t>
  </si>
  <si>
    <t>Příjmy z úroků (část)</t>
  </si>
  <si>
    <t>Přijaté neinvestiční dary</t>
  </si>
  <si>
    <t>Příjmy z prodeje pozemků</t>
  </si>
  <si>
    <t>Neinvestiční přijaté transfery od obcí</t>
  </si>
  <si>
    <t>Převody z ostatních vlastních fondů</t>
  </si>
  <si>
    <t xml:space="preserve">P </t>
  </si>
  <si>
    <t xml:space="preserve">V </t>
  </si>
  <si>
    <t>VV - Obřadní síň - materiál</t>
  </si>
  <si>
    <t>SV - Klub důchodců - elektrická energie</t>
  </si>
  <si>
    <t>SV - Klub důchodců - materiál</t>
  </si>
  <si>
    <t>IR - Ostatní činnost místní správy</t>
  </si>
  <si>
    <t>IR - Dopravní značení</t>
  </si>
  <si>
    <t>IR - Spoluúčast ACHP - oprava a údržba komunikace</t>
  </si>
  <si>
    <t>FO - Sáčky na psí exkrementy</t>
  </si>
  <si>
    <t>FO - Nájem polní hnojiště</t>
  </si>
  <si>
    <t>ŽP - Péče o krajinu</t>
  </si>
  <si>
    <t>ŽP - Biokoridor RBK 223 - technický dozor a následná péče 1 rok</t>
  </si>
  <si>
    <t>ŽP - Aleje - podíl a administrace</t>
  </si>
  <si>
    <t>ŽP - Zámecký park s alejemi - podíl a administrace</t>
  </si>
  <si>
    <t>SÚ - Podíl k dotaci MPZ</t>
  </si>
  <si>
    <t>SÚ - Neodkladné odstranění staveb</t>
  </si>
  <si>
    <t>KT - Zajištění přípravy na krizové situace</t>
  </si>
  <si>
    <t>Název org.</t>
  </si>
  <si>
    <t>F 8124 - Uhrazené splátky dlouhodobých přijatých půjčených prostředků.</t>
  </si>
  <si>
    <t>Finanční odbor</t>
  </si>
  <si>
    <t>FO - Úvěr - MŠ</t>
  </si>
  <si>
    <t>FO - Úvěr -  VaK - akcie</t>
  </si>
  <si>
    <t>Městská policie</t>
  </si>
  <si>
    <t>FO - Úvěr - Poliklinika</t>
  </si>
  <si>
    <t>FO - Úvěr - závazek Bonaparte</t>
  </si>
  <si>
    <t>FO - Předplacené nájemné - byty Litavská</t>
  </si>
  <si>
    <t>Převody vlastním rozpočtovým účtům</t>
  </si>
  <si>
    <t>Převody FKSP a sociál.fondu obcí a krajů</t>
  </si>
  <si>
    <t>Převody z rozpočtových účtů</t>
  </si>
  <si>
    <t>Zkratka položky</t>
  </si>
  <si>
    <t>Skutečnost</t>
  </si>
  <si>
    <t>Rozdíl</t>
  </si>
  <si>
    <t>Daňové příjmy</t>
  </si>
  <si>
    <t>Nedaňové příjmy</t>
  </si>
  <si>
    <t>Kapitálové příjmy</t>
  </si>
  <si>
    <t>Poplatek ze psů</t>
  </si>
  <si>
    <t>Daň z nemovitých věcí</t>
  </si>
  <si>
    <t>Daň z příjmů právnických osob</t>
  </si>
  <si>
    <t>Daň z přidané hodnoty</t>
  </si>
  <si>
    <t>Daň z příjmů právnických osob za obce</t>
  </si>
  <si>
    <t>Celkem</t>
  </si>
  <si>
    <t>SU</t>
  </si>
  <si>
    <t>AU</t>
  </si>
  <si>
    <t>Název</t>
  </si>
  <si>
    <t>Zůstatek</t>
  </si>
  <si>
    <t>0016</t>
  </si>
  <si>
    <t>ČS - Úvěrový účet</t>
  </si>
  <si>
    <t>0080</t>
  </si>
  <si>
    <t>Napoleonská expozice</t>
  </si>
  <si>
    <t>0082</t>
  </si>
  <si>
    <t>Marketing a propagace</t>
  </si>
  <si>
    <t>0100</t>
  </si>
  <si>
    <t>ČNB</t>
  </si>
  <si>
    <t>0400</t>
  </si>
  <si>
    <t>Základní běžný účet ÚSC</t>
  </si>
  <si>
    <t>0600</t>
  </si>
  <si>
    <t>Příjmový účet</t>
  </si>
  <si>
    <t>0800</t>
  </si>
  <si>
    <t>Výdajový účet</t>
  </si>
  <si>
    <t>FKSP</t>
  </si>
  <si>
    <t>0140</t>
  </si>
  <si>
    <t>Běžné účty fondů</t>
  </si>
  <si>
    <t>Celkem účty hlavní činnosti</t>
  </si>
  <si>
    <t>0010</t>
  </si>
  <si>
    <t>VHČ - Běžný účet</t>
  </si>
  <si>
    <t>0014</t>
  </si>
  <si>
    <t>VHČ - Účet poliklinika</t>
  </si>
  <si>
    <t>0040</t>
  </si>
  <si>
    <t>Depozitní účet</t>
  </si>
  <si>
    <t>0820</t>
  </si>
  <si>
    <t>Celkem jiné běžné účty</t>
  </si>
  <si>
    <t>Text</t>
  </si>
  <si>
    <t>Tvorba</t>
  </si>
  <si>
    <t>Použití</t>
  </si>
  <si>
    <t>Fond kulturních a sociálních potřeb</t>
  </si>
  <si>
    <t>Fondy celkem</t>
  </si>
  <si>
    <t>Minulé období</t>
  </si>
  <si>
    <t>Aktiva celkem</t>
  </si>
  <si>
    <t>Dlouhodobý nehmotný majetek</t>
  </si>
  <si>
    <t>Dlouhodobý hmotný majetek</t>
  </si>
  <si>
    <t>Dlouhodobý finanční majetek</t>
  </si>
  <si>
    <t>Dlouhodobé pohledávky</t>
  </si>
  <si>
    <t>Krátkodobý finanční majetek</t>
  </si>
  <si>
    <t>Pasiva celkem</t>
  </si>
  <si>
    <t>Jmění účetní jednotky</t>
  </si>
  <si>
    <t>Fondy účetní jednotky</t>
  </si>
  <si>
    <t>Výsledek hospodaření</t>
  </si>
  <si>
    <t>Rezervy</t>
  </si>
  <si>
    <t>Dlouhodobé závazky</t>
  </si>
  <si>
    <t>Rozdíl aktiva - pasiva</t>
  </si>
  <si>
    <t>splátky</t>
  </si>
  <si>
    <t>zůstatek</t>
  </si>
  <si>
    <t>Poliklinika</t>
  </si>
  <si>
    <t>8.18</t>
  </si>
  <si>
    <t>VaK</t>
  </si>
  <si>
    <t>9.21</t>
  </si>
  <si>
    <t>Mateřská škola</t>
  </si>
  <si>
    <t>8.30</t>
  </si>
  <si>
    <t>SBC - nemovitost</t>
  </si>
  <si>
    <t>5.24</t>
  </si>
  <si>
    <t>SBC - závazek</t>
  </si>
  <si>
    <t>6.23</t>
  </si>
  <si>
    <t>TSMS - nová budova</t>
  </si>
  <si>
    <t>12.25</t>
  </si>
  <si>
    <t xml:space="preserve">Upravený rozpočet </t>
  </si>
  <si>
    <t>Hospodářský výsledek HČ</t>
  </si>
  <si>
    <t>Výnosy HČ</t>
  </si>
  <si>
    <t xml:space="preserve">Schválený rozpočet </t>
  </si>
  <si>
    <t>Výnosy VČ</t>
  </si>
  <si>
    <t>Náklady HČ</t>
  </si>
  <si>
    <t>Náklady VČ</t>
  </si>
  <si>
    <t>Hospodářský výsledek VČ</t>
  </si>
  <si>
    <t>Výnosy celkem</t>
  </si>
  <si>
    <t>Náklady celkem</t>
  </si>
  <si>
    <t>Fond  rezerv a rozvoje</t>
  </si>
  <si>
    <t>FO - TSMS - provoz</t>
  </si>
  <si>
    <t>IR - Projektová dokumentace (ostatní nespecifikované)</t>
  </si>
  <si>
    <t>SV - Klub důchodců - DDHM</t>
  </si>
  <si>
    <t>ZO - Pohoštění</t>
  </si>
  <si>
    <t>ZO - Věcné dary</t>
  </si>
  <si>
    <t>SÚ - Správní poplatky</t>
  </si>
  <si>
    <t>ŽÚ - Správní poplatky</t>
  </si>
  <si>
    <t>VV - Občanské průkazy</t>
  </si>
  <si>
    <t>VV - Matrika</t>
  </si>
  <si>
    <t>KT - Správní poplatky</t>
  </si>
  <si>
    <t>FO - Daň z příjmů FO placená plátci</t>
  </si>
  <si>
    <t>FO - Daň z příjmů FO placená poplatníky</t>
  </si>
  <si>
    <t>FO - Daň z příjmů FO vybíraná srážkou</t>
  </si>
  <si>
    <t>FO - DPH</t>
  </si>
  <si>
    <t>ŽP - Správní poplatky</t>
  </si>
  <si>
    <t>OD - Správní poplatky</t>
  </si>
  <si>
    <t>IR - Správní poplatky</t>
  </si>
  <si>
    <t>VV - Cestovní doklady</t>
  </si>
  <si>
    <t>FO - Daň z hazardních her</t>
  </si>
  <si>
    <t>FO - Daň z nemovitých věcí</t>
  </si>
  <si>
    <t>ŽP - Poplatek za komunální odpad</t>
  </si>
  <si>
    <t>ŽP - Odměna za třídění odpadu</t>
  </si>
  <si>
    <t>FO - Příjmy z úroků (část)</t>
  </si>
  <si>
    <t>IR - Příjmy z prodeje pozemků</t>
  </si>
  <si>
    <t>V 21 - Oddělení stavební</t>
  </si>
  <si>
    <t>V 31 - Příspěvky TSMS</t>
  </si>
  <si>
    <t>V 32 - Příspěvky ZS-A</t>
  </si>
  <si>
    <t>FO - ZŠ Tyršova - provoz</t>
  </si>
  <si>
    <t>FO - ZŠ Komenského - provoz</t>
  </si>
  <si>
    <t>FO - ZUŠ - provoz</t>
  </si>
  <si>
    <t>V 33 - Příspěvky - školy</t>
  </si>
  <si>
    <t>FO - OPS Mohyla Míru</t>
  </si>
  <si>
    <t>FO - DDM - provoz</t>
  </si>
  <si>
    <t>FO - Sdružení Slavkovské bojiště</t>
  </si>
  <si>
    <t>FO - Úroky z úvěru - MŠ</t>
  </si>
  <si>
    <t>FO - Sdružení měst a obcí JM</t>
  </si>
  <si>
    <t>FO - Služby peněžních ústavů</t>
  </si>
  <si>
    <t>FO - Nájem konírny DPH</t>
  </si>
  <si>
    <t>V 36 - Ostatní</t>
  </si>
  <si>
    <t>IR - Obnova cihelných zídek na náměstí a mobiliář</t>
  </si>
  <si>
    <t>IR - Nutné opravy budov a staveb</t>
  </si>
  <si>
    <t>IR - Nemovitosti - znalecké posudky, geometrické plány, poplatky, daň</t>
  </si>
  <si>
    <t>IR - Výkupy pozemků</t>
  </si>
  <si>
    <t>V 41 - Oddělení Investic a rozvoje</t>
  </si>
  <si>
    <t>V 42 - Oddělení správy majetku</t>
  </si>
  <si>
    <t>SV - Klub důchodců - knihy, tisk</t>
  </si>
  <si>
    <t>SV - Klub důchodců - studená voda</t>
  </si>
  <si>
    <t>SV - Pěstounská péče - PHM a maziva</t>
  </si>
  <si>
    <t>SV - Pěstounská péče - cestovné</t>
  </si>
  <si>
    <t>SV - Komunitní plán města - pohoštění</t>
  </si>
  <si>
    <t>SV - Komunitní plán města - věcné dary</t>
  </si>
  <si>
    <t>SV - Oblastní charita</t>
  </si>
  <si>
    <t>SV - Rodinná pohoda</t>
  </si>
  <si>
    <t>SV - Humanitární účely</t>
  </si>
  <si>
    <t>V 50 - Odbor sociálních věcí</t>
  </si>
  <si>
    <t>VV - Obřadní síň - ostatní osobní výdaje</t>
  </si>
  <si>
    <t>V 61 - Oddělení vnitřní věci</t>
  </si>
  <si>
    <t>V 63 - Oddělení DSH</t>
  </si>
  <si>
    <t>V 71 - Vnější vztahy</t>
  </si>
  <si>
    <t>V 72 - MAP</t>
  </si>
  <si>
    <t>V 81 - MěÚ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</si>
  <si>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</si>
  <si>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</si>
  <si>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</si>
  <si>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</si>
  <si>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</si>
  <si>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V 82 - Zastupitelé</t>
  </si>
  <si>
    <t>V 90 - Městská policie</t>
  </si>
  <si>
    <t>Daň z hazardních her</t>
  </si>
  <si>
    <t>Odbor kanceláře tajemníka</t>
  </si>
  <si>
    <t>Odbor stavební úřadu a životního prostředí</t>
  </si>
  <si>
    <t>Odbor správy majetku, investic a rozvoje</t>
  </si>
  <si>
    <t>Odbor sociálních věcí</t>
  </si>
  <si>
    <t>Odbor správních činností</t>
  </si>
  <si>
    <t>Odbor vnějších vztahů</t>
  </si>
  <si>
    <t xml:space="preserve">Městský úřad </t>
  </si>
  <si>
    <t>Krátkodobé pohledávky</t>
  </si>
  <si>
    <t>Fond odměn</t>
  </si>
  <si>
    <t>Fond FKSP</t>
  </si>
  <si>
    <t>Fond rezervní</t>
  </si>
  <si>
    <t>%/Kč</t>
  </si>
  <si>
    <t>Fond investiční</t>
  </si>
  <si>
    <t>Účet hlavní činnosti</t>
  </si>
  <si>
    <t>Účet FKSP</t>
  </si>
  <si>
    <t>Bankovní účty celkem</t>
  </si>
  <si>
    <t>Běžný účet</t>
  </si>
  <si>
    <t>CELKEM BÚ</t>
  </si>
  <si>
    <t>Krátkodobé závazky</t>
  </si>
  <si>
    <t>PO Technické služby města Slavkov u Brna</t>
  </si>
  <si>
    <t>PO Zámek Slavkov - Austerlitz</t>
  </si>
  <si>
    <t>PO ZŠ Komenského</t>
  </si>
  <si>
    <t>PO ZŠ Tyršova</t>
  </si>
  <si>
    <t>PO MŠ Zvídálek</t>
  </si>
  <si>
    <t>PO DDM</t>
  </si>
  <si>
    <t>PO ZUŠ</t>
  </si>
  <si>
    <t>FO - Daň z příjmů práv.osob</t>
  </si>
  <si>
    <t>FO - Daň z příjmů práv.osob-obce</t>
  </si>
  <si>
    <t>V 10 - Odbor Kanceláře tajemníka</t>
  </si>
  <si>
    <t>K - Kapitálové</t>
  </si>
  <si>
    <t>VV - Správní poplatky</t>
  </si>
  <si>
    <t>OVV - Městský ples</t>
  </si>
  <si>
    <t>IR - Věcná břemena</t>
  </si>
  <si>
    <t>SÚ - Sankční platby - pokuty</t>
  </si>
  <si>
    <t>OVV - Městský ples - dary</t>
  </si>
  <si>
    <t>OVV - Kronika města - ostatní osobní výdaje</t>
  </si>
  <si>
    <t>OVV - Předfinancování projektů</t>
  </si>
  <si>
    <t>OVV - Městský ples - materiál</t>
  </si>
  <si>
    <t>OVV - Městský ples - pohoštění</t>
  </si>
  <si>
    <t>OVV - Městský ples - věcné dary</t>
  </si>
  <si>
    <t>OVV - Městský ples - platby daní</t>
  </si>
  <si>
    <t>OVV - Individuální dotace</t>
  </si>
  <si>
    <t>OVV - Ostatní osobní výdaje</t>
  </si>
  <si>
    <t>OVV - Propagace - propagační předměty</t>
  </si>
  <si>
    <t>OVV - Propagace - pohoštění</t>
  </si>
  <si>
    <t>OVV - Propagace - věcné dary</t>
  </si>
  <si>
    <t>OVV - Dary obyvatelstvu</t>
  </si>
  <si>
    <t>OVV - Nespecifikované rezervy</t>
  </si>
  <si>
    <t>MěÚ - Platy zaměstnanců v prac.poměru</t>
  </si>
  <si>
    <t>MěÚ - Povinné pojistné na úrazové pojištění</t>
  </si>
  <si>
    <t>MěÚ - DDHM - ICT</t>
  </si>
  <si>
    <t>MěÚ - DDHM - ostatní</t>
  </si>
  <si>
    <t>MěÚ - Studená voda</t>
  </si>
  <si>
    <t>MěÚ - Plyn</t>
  </si>
  <si>
    <t>MěÚ - Elektrická energie</t>
  </si>
  <si>
    <t>MěÚ - Pohonné hmoty a maziva</t>
  </si>
  <si>
    <t>MěÚ - Poradenské a právní služby</t>
  </si>
  <si>
    <t>MěÚ - Zpracování dat a služby ICT</t>
  </si>
  <si>
    <t>MěÚ - Cestovné (tuz. i zahr.)</t>
  </si>
  <si>
    <t>MěÚ - Pohoštění</t>
  </si>
  <si>
    <t>MěÚ - Věcné dary</t>
  </si>
  <si>
    <t>MěÚ - Efektivní elektronický úřad</t>
  </si>
  <si>
    <t>MěÚ - Platby daní a poplatků SR</t>
  </si>
  <si>
    <t>ZO - Náhrady mezd v době nemoci</t>
  </si>
  <si>
    <t>MěP - Platy zaměstnanců v prac.poměru</t>
  </si>
  <si>
    <t>MěP - Povinné pojistné na úrazové pojištění</t>
  </si>
  <si>
    <t>MěP - Prádlo, oděv a obuv</t>
  </si>
  <si>
    <t>MěP - Knihy, učeb.pom. a tisk</t>
  </si>
  <si>
    <t>MěP - Nákup materiálu j.n.</t>
  </si>
  <si>
    <t>MěP - Studená voda</t>
  </si>
  <si>
    <t>MěP - Elektrická energie</t>
  </si>
  <si>
    <t>MěP - Pohonné hmoty a maziva</t>
  </si>
  <si>
    <t>MěP - Poštovní služby</t>
  </si>
  <si>
    <t>MěP - Služby školení a vzdělávání</t>
  </si>
  <si>
    <t>MěP - Nákup ostatních služeb</t>
  </si>
  <si>
    <t>MěP - Opravy a udržování</t>
  </si>
  <si>
    <t>MěP - Cestovné (tuz. i zahr.)</t>
  </si>
  <si>
    <t>MěÚ - Poštovní služby</t>
  </si>
  <si>
    <t>Fond  bydlení*</t>
  </si>
  <si>
    <t>Hospodářský výsledek DČ</t>
  </si>
  <si>
    <t>Výnosy DČ</t>
  </si>
  <si>
    <t>Náklady DČ</t>
  </si>
  <si>
    <t>0050</t>
  </si>
  <si>
    <t>Veřejná sbírka</t>
  </si>
  <si>
    <t>F 8115 - Změna stavu krátkodobých prostř. na bank. účtech kromě účtů st.fin. aktiv - kap.OSFA</t>
  </si>
  <si>
    <t>Přijaté pojistné náhrady</t>
  </si>
  <si>
    <t>IR - Plánovací smlouva - p. Šťastný Zlatá Hora II</t>
  </si>
  <si>
    <t>MěÚ - Pov.soc.pojistné,přísp.na st.polit.zam.</t>
  </si>
  <si>
    <t>MěÚ - Pov.zdravot.pojistné</t>
  </si>
  <si>
    <t>MěÚ - Knihy, učeb.pom. a tisk</t>
  </si>
  <si>
    <t>MěP - Pov.soc.pojistné,přísp.na st.polit.zam.</t>
  </si>
  <si>
    <t>MěP - Pov.zdravot.pojistné</t>
  </si>
  <si>
    <t>MěP - Drobný hm. DM</t>
  </si>
  <si>
    <t>Celkem HV</t>
  </si>
  <si>
    <t xml:space="preserve">Celkem HV </t>
  </si>
  <si>
    <t>Individuální text</t>
  </si>
  <si>
    <t>FO - Místní poplatek ze psů</t>
  </si>
  <si>
    <t>IR - Místní poplatek za užívání veřejného prostranství</t>
  </si>
  <si>
    <t>DSH - Příjmy za ZOZ - řidičáky</t>
  </si>
  <si>
    <t>ŽP - MND - úhrada za dobývání nerostů</t>
  </si>
  <si>
    <t>DSH - Příjmy správní poplatky</t>
  </si>
  <si>
    <t>FO - Správní poplatky VHP</t>
  </si>
  <si>
    <t>FO - Zámek</t>
  </si>
  <si>
    <t>DSH - Příjmy parkovací karty</t>
  </si>
  <si>
    <t>MěP - příjmy z parkovacích  automatů</t>
  </si>
  <si>
    <t>ŽP - Odměna za třídění odpadu EKO KOM</t>
  </si>
  <si>
    <t>FO - přeplatek - Kompostárna</t>
  </si>
  <si>
    <t>DSH - Správní řízení - radar</t>
  </si>
  <si>
    <t>DSH - Příjmy sankční platby - pokuty</t>
  </si>
  <si>
    <t>DSH - Příjmy sankční platby - radar</t>
  </si>
  <si>
    <t>VV - Sankční platby - pokuty</t>
  </si>
  <si>
    <t>MěP - Pokuty</t>
  </si>
  <si>
    <t>VV - Sankční platby - pokutové bloky</t>
  </si>
  <si>
    <t>ŽÚ - Sankční platby - pokuty</t>
  </si>
  <si>
    <t>FO - Finanční vypořádání příspěvků TSMS</t>
  </si>
  <si>
    <t>Ostatní nedaňové příjmy jinde nezařazené</t>
  </si>
  <si>
    <t>SV - Dotace - pěstounská péče</t>
  </si>
  <si>
    <t>FO - Průtoková dotace ZŠ Tyšova</t>
  </si>
  <si>
    <t>SV - Veřejnoprávní smlouvy</t>
  </si>
  <si>
    <t>VV - Veřejnoprávní smlouvy</t>
  </si>
  <si>
    <t>FO - VHČ - FKSP</t>
  </si>
  <si>
    <t>D-Pol</t>
  </si>
  <si>
    <t>B</t>
  </si>
  <si>
    <t>Ostatní neinvestiční výdaje jinde nezařazené</t>
  </si>
  <si>
    <t>B - Běžné</t>
  </si>
  <si>
    <t>KT - Řešení krizových situací</t>
  </si>
  <si>
    <t>SÚ - Aktualizace programu regenerace MPZ</t>
  </si>
  <si>
    <t>ŽP - Svoz nebezpečného odpadu</t>
  </si>
  <si>
    <t>ŽP - Odpadové hospodářství</t>
  </si>
  <si>
    <t>FO - ÚNP - TSMS - nutné ošetření stromů dle pasportizace</t>
  </si>
  <si>
    <t>FO - ÚNP - TSMS - plošná deratizace</t>
  </si>
  <si>
    <t>FO - ÚNP - TSMS - náhradní čtyřletá péče - Obnova zámeckého parku</t>
  </si>
  <si>
    <t>FO - ÚNP - TSMS - demontáž a instalace nové střechy - stadion</t>
  </si>
  <si>
    <t>FO - ÚNP - TSMS - dětská hřiště a sportoviště</t>
  </si>
  <si>
    <t>FO - ÚNP - TSMS - pasportizace stromů</t>
  </si>
  <si>
    <t>FO - ÚNP - TSMS - údržba mostů, lávek, zábradlí propustků</t>
  </si>
  <si>
    <t>FO - ÚNP - TSMS - oprava a čištění kanalizačních vpustí</t>
  </si>
  <si>
    <t>FO - ÚNP - TSMS - provoz a údržba celého areálu stadionu</t>
  </si>
  <si>
    <t>K</t>
  </si>
  <si>
    <t>FO - ÚIP - TSMS - spoluúčast dotace BRK</t>
  </si>
  <si>
    <t>FO - ZS-A - provoz</t>
  </si>
  <si>
    <t>FO - ÚNP - ZS-A - předzámčí - nájem</t>
  </si>
  <si>
    <t>FO - ÚNP - ZS-A - kulturní akce města - předfinancování</t>
  </si>
  <si>
    <t>FO - ÚNP - ZS-A - havarijní stavy majetku</t>
  </si>
  <si>
    <t>FO - ÚNP - ZS-A - havarijní stav  - oprava elektro - expozice</t>
  </si>
  <si>
    <t>FO - ÚNP - ZS-A - vzpomínkové akce</t>
  </si>
  <si>
    <t>FO - ÚNP - ZS-A - Concentus Moraviae</t>
  </si>
  <si>
    <t>FO - ÚNP - ZS-A - Dny Slavkova a 600 let výročí</t>
  </si>
  <si>
    <t>FO - ÚIP - ZS-A - zámek úvěr WC</t>
  </si>
  <si>
    <t>FO - ÚIP - ZS-A - EPS</t>
  </si>
  <si>
    <t>FO - MŠ Zvídálek -provoz</t>
  </si>
  <si>
    <t>FO - ÚNP - ZŠ Komenského - IT</t>
  </si>
  <si>
    <t>FO - ÚNP - ZŠ Komenského - Glitter Stars</t>
  </si>
  <si>
    <t>FO -ÚNP -  ZŠ Komenského - školní stravování</t>
  </si>
  <si>
    <t>FO - IDS JMK</t>
  </si>
  <si>
    <t>FO - Nájemné - stánek koupaliště</t>
  </si>
  <si>
    <t>FO - Úroky revolvingový úvěr - zámecká zeď a valy</t>
  </si>
  <si>
    <t>FO - Úroky z revolvingového úvěru - cyklostezka</t>
  </si>
  <si>
    <t>FO - Úroky z úvěru - VaK - budova</t>
  </si>
  <si>
    <t>FO - Úroky z úvěru -  VaK - akcie</t>
  </si>
  <si>
    <t>FO - DSO Politaví</t>
  </si>
  <si>
    <t>IR - Oprava chodníků ulic Tyršova a Slovákova</t>
  </si>
  <si>
    <t>IR - Dopravní značení - DDHM</t>
  </si>
  <si>
    <t>IR - Centrum Bonaparte - opravy</t>
  </si>
  <si>
    <t>IR - Vypracování žádostí o dotace - dohody</t>
  </si>
  <si>
    <t>IR - Vypracování žádostí o dotace - soc. poj.</t>
  </si>
  <si>
    <t>IR - Vypracování žádostí o dotace - zdrav. poj.</t>
  </si>
  <si>
    <t>IR - BTH - projektová dokumentace Bučovická</t>
  </si>
  <si>
    <t>IR - BTH - projektová dokumentace Husova 63b - statické zajištění</t>
  </si>
  <si>
    <t>IR - Studie - Úprava veřejného prostranství u DPS</t>
  </si>
  <si>
    <t>IR - Komunikace Nádražní</t>
  </si>
  <si>
    <t>IR - Plánovací smlouva Na Vyhlídce</t>
  </si>
  <si>
    <t>IR - Parkovací stání u MŠ Zvídálek</t>
  </si>
  <si>
    <t>IR - ZŠ Komenského - rekonstrukce podlahy tělocvičny</t>
  </si>
  <si>
    <t>IR - Památník obětem I. a II. sv. války</t>
  </si>
  <si>
    <t>IR - Stadion - skatepark spoluúčast + vybavení</t>
  </si>
  <si>
    <t>IR - Stadion - vybavení</t>
  </si>
  <si>
    <t>IR - Poliklinika - rekonstrukce</t>
  </si>
  <si>
    <t>IR - VO</t>
  </si>
  <si>
    <t>IR - Stanice HZS JMK a SDH</t>
  </si>
  <si>
    <t>IR - Rekonstrukce elektroinstalace č. p. 65</t>
  </si>
  <si>
    <t>SM - Pojištění majetku</t>
  </si>
  <si>
    <t>SV - Klub důchodců - ostatní služby</t>
  </si>
  <si>
    <t>SV - Pěstounská péče - mzdy</t>
  </si>
  <si>
    <t>SV - Pěstounská péče - soc. poj.</t>
  </si>
  <si>
    <t>SV - Pěstounská péče - zdrav. poj.</t>
  </si>
  <si>
    <t>SV - Pěstounská péče - zákonné úraz. poj.</t>
  </si>
  <si>
    <t>SV - Pěstounská péče - knihy</t>
  </si>
  <si>
    <t>SV - Pěstounská péče - školení</t>
  </si>
  <si>
    <t>SV - Pěstounská péče - ostatní služby</t>
  </si>
  <si>
    <t>SV - Rodinná poradna - ostatní služby</t>
  </si>
  <si>
    <t>SV - Komunitní plán města - ost. osobní výdaje</t>
  </si>
  <si>
    <t>SV - Komunitní plán města - ostatní služby</t>
  </si>
  <si>
    <t>SV - Sociální služby Skryje</t>
  </si>
  <si>
    <t>SV - Sociální služby - jiný poskytovatel</t>
  </si>
  <si>
    <t>SV - Ostatní služby</t>
  </si>
  <si>
    <t>VV - Sbor pro občanské záležitosti</t>
  </si>
  <si>
    <t>VV - Volba prezidenta ČR</t>
  </si>
  <si>
    <t>VV - Volby - materiál</t>
  </si>
  <si>
    <t>VV - Volby - PHM</t>
  </si>
  <si>
    <t>VV - Obřadní síň - soc. poj.</t>
  </si>
  <si>
    <t>VV - Obřadní síň - zdrav. poj.</t>
  </si>
  <si>
    <t>DSH - BESIP - nákup ostatních služeb</t>
  </si>
  <si>
    <t>OVV - Slavkovský zpravodaj</t>
  </si>
  <si>
    <t>OVV - Městský ples - dohody</t>
  </si>
  <si>
    <t>OVV - Městský ples - ostatní služby</t>
  </si>
  <si>
    <t>OVV - Městský ples - finanční dar</t>
  </si>
  <si>
    <t>OVV - Stadion - vodné (dle smlouvy 85%)</t>
  </si>
  <si>
    <t>OVV - Dotace na činnost mládeže</t>
  </si>
  <si>
    <t>OVV - Dotace na veřejnoprospěšné činnosti</t>
  </si>
  <si>
    <t>OVV - Propagace - materiál</t>
  </si>
  <si>
    <t>OVV - Propagace - nákup ostatních služeb</t>
  </si>
  <si>
    <t>OVV - Komise pro zahraniční vztahy - ostatní služby</t>
  </si>
  <si>
    <t>MAP - Osobní náklady</t>
  </si>
  <si>
    <t>MAP - Platy zaměstnanců v prac.poměru - spoluúčast</t>
  </si>
  <si>
    <t>MAP - Nepřímé náklady - mzdy</t>
  </si>
  <si>
    <t>MAP - Dohody</t>
  </si>
  <si>
    <t>MAP - Vlastní zdroje - dohody</t>
  </si>
  <si>
    <t>MAP - Nepřímé náklady - dohody</t>
  </si>
  <si>
    <t>MAP - Soc. poj.</t>
  </si>
  <si>
    <t>MAP - Vlastní zdroje - soc. poj.</t>
  </si>
  <si>
    <t>MAP - Nepřímé náklady - soc. poj.</t>
  </si>
  <si>
    <t>MAP - Vlastní zdroje - zdrav. poj.</t>
  </si>
  <si>
    <t>MAP - Nepřímé náklady - zdrav. poj.</t>
  </si>
  <si>
    <t>MAP - Vlastní zdroje - zákonné pojištění</t>
  </si>
  <si>
    <t>MěÚ - Dohody</t>
  </si>
  <si>
    <t>MěÚ - Otevřené a transparentní město - dohody - vlastní zdroje</t>
  </si>
  <si>
    <t>MěÚ - Otevřené a transparentní město - soc. poj. - vlastní zdroje</t>
  </si>
  <si>
    <t>MěÚ - Otevřené a transparentní město - soc. poj.</t>
  </si>
  <si>
    <t>MěÚ - Otevřené a transparentní město - zdrav. poj. - vlastní zdroje</t>
  </si>
  <si>
    <t>MěÚ - Otevřené a transparentní město - zdrav. poj.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</si>
  <si>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</si>
  <si>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</si>
  <si>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</si>
  <si>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</si>
  <si>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</si>
  <si>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Služby tele- a radiokomunikací</t>
  </si>
  <si>
    <t>MěÚ - Služby peněžních ústavů - pojištění auta</t>
  </si>
  <si>
    <t>MěÚ - Služby -  školení</t>
  </si>
  <si>
    <t>MěÚ - Služby -  školení SW</t>
  </si>
  <si>
    <t>MěÚ - Služby - stravování</t>
  </si>
  <si>
    <t>MěÚ - Služby - BTH</t>
  </si>
  <si>
    <t>MěÚ - Služby - ICT</t>
  </si>
  <si>
    <t>MěÚ - Služby - ostatní</t>
  </si>
  <si>
    <t>MěÚ - Služby - auta</t>
  </si>
  <si>
    <t>MěÚ - Otevřené a transparentní město</t>
  </si>
  <si>
    <t>MěÚ - Opravy - majetek</t>
  </si>
  <si>
    <t>MěÚ - Opravy - ICT</t>
  </si>
  <si>
    <t>MěÚ - Opravy - auta</t>
  </si>
  <si>
    <t>MěÚ - Sociální fond čerpání</t>
  </si>
  <si>
    <t>MěÚ - Předf. dotace "Elektron. a moderní služby" + 10 % spoluúčast</t>
  </si>
  <si>
    <t>ZO - Nákup materiálu j.n.</t>
  </si>
  <si>
    <t>ZO - Ostatní nákupy j.n</t>
  </si>
  <si>
    <t>ZO - Sociální fond čerpání</t>
  </si>
  <si>
    <t>MěP - Služby tele- a radiokomunikací</t>
  </si>
  <si>
    <t>MěP - Pojištění</t>
  </si>
  <si>
    <t>MěP - Služby - stravenky</t>
  </si>
  <si>
    <t>MěP - Sociální fond čerpání</t>
  </si>
  <si>
    <t>MěP - Kamerový systém</t>
  </si>
  <si>
    <t>MěP - Defibrilátor</t>
  </si>
  <si>
    <t>Název třídy položky</t>
  </si>
  <si>
    <t>RS</t>
  </si>
  <si>
    <t>Daň z příjmů fyzických osob placená plátci</t>
  </si>
  <si>
    <t>Daň z příjmů fyzických osob placená poplatníky</t>
  </si>
  <si>
    <t>Daň z příjmů fyzických osob vybíraná srážkou</t>
  </si>
  <si>
    <t>Odvody za odnětí půdy ze zemědělského půdního fondu</t>
  </si>
  <si>
    <t>Poplatek za užívání veřejného prostranství</t>
  </si>
  <si>
    <t>Příjmy za ZOZ od žadatelů o řidičské oprávnění</t>
  </si>
  <si>
    <t>Příjmy úhrad za dobývání nerostů a poplatků za geologické práce</t>
  </si>
  <si>
    <t>Plnění</t>
  </si>
  <si>
    <t>Příjmy z poskytování služeb a výrobků</t>
  </si>
  <si>
    <t>Sankční platby přijaté od státu, obcí a krajů</t>
  </si>
  <si>
    <t>Sankční platby přijaté od jiných subjektů</t>
  </si>
  <si>
    <t>Ostatní přijaté vratky transferů</t>
  </si>
  <si>
    <t>Celkem Příjmy</t>
  </si>
  <si>
    <t>Neinvestiční přijaté transfery z všeobecné pokladní správy stát. rozp.</t>
  </si>
  <si>
    <t>Neinvest. přijaté transfery ze stát. rozp. v rámci souhrn. dotač. vztahu</t>
  </si>
  <si>
    <t>Ostatní neinvestiční přijaté transfery ze státního rozpočtu</t>
  </si>
  <si>
    <t>Převody z vlastních fondů hospodářské (podnikatelské) činnosti</t>
  </si>
  <si>
    <t>Programové vybavení</t>
  </si>
  <si>
    <t>Budovy, haly a stavby</t>
  </si>
  <si>
    <t>Stroje, přístroje a zařízení</t>
  </si>
  <si>
    <t>Kulturní předměty</t>
  </si>
  <si>
    <t>Pozemky</t>
  </si>
  <si>
    <t>Investiční transfery zřízeným příspěvkovým organizacím</t>
  </si>
  <si>
    <t>Plnění kapitálových výdajů</t>
  </si>
  <si>
    <t>-</t>
  </si>
  <si>
    <t>Skutečnost/RU</t>
  </si>
  <si>
    <t>FO - Úvěr VaK - budova</t>
  </si>
  <si>
    <t>V</t>
  </si>
  <si>
    <t>Výdaje 3111 - Mateřské školy</t>
  </si>
  <si>
    <t>FO - Průtoková dotace ZŠ Tyršova</t>
  </si>
  <si>
    <t>Výdaje 3113 - Základní školy</t>
  </si>
  <si>
    <t>Výdaje 3141 - Školní stravování</t>
  </si>
  <si>
    <t>Výdaje 3231 - Základní umělecké školy</t>
  </si>
  <si>
    <t>P</t>
  </si>
  <si>
    <t>Výdaje 3315 - Činnosti muzeí a galerií</t>
  </si>
  <si>
    <t>Výdaje 3421 - Využití volného času dětí a mládeže</t>
  </si>
  <si>
    <t>Počáteční stav k 1.1.2018</t>
  </si>
  <si>
    <t>Celkem běžné účty hospodářské činnosti</t>
  </si>
  <si>
    <t>Celkem účty hospodářské činnosti</t>
  </si>
  <si>
    <t xml:space="preserve">Stav k 31. 12. 2017 </t>
  </si>
  <si>
    <t>Běžné období (Netto)</t>
  </si>
  <si>
    <t>Název D-Pol</t>
  </si>
  <si>
    <t>Název položky</t>
  </si>
  <si>
    <t>Běžné</t>
  </si>
  <si>
    <t>MPSV ČR - Pěstounská péče</t>
  </si>
  <si>
    <t>Účel úvěru</t>
  </si>
  <si>
    <t xml:space="preserve">Výnosy DČ </t>
  </si>
  <si>
    <t>ŽP - Odvody za odnětí půdy ze ZPF</t>
  </si>
  <si>
    <t>FO - Zrušený odvod z VHP</t>
  </si>
  <si>
    <t>P 1 - DAŇOVÉ PŘÍJMY</t>
  </si>
  <si>
    <t>OVV - Dny Slavkova - nespecifikované příjmy</t>
  </si>
  <si>
    <t>OVV - Propagace - vstupné dětský karneval</t>
  </si>
  <si>
    <t>DSH - Pokuty</t>
  </si>
  <si>
    <t>DSH - PČR - radar</t>
  </si>
  <si>
    <t>ŽP - Pokuty</t>
  </si>
  <si>
    <t>FO - ZS-A - vratka</t>
  </si>
  <si>
    <t>FO - Pojistné náhrady</t>
  </si>
  <si>
    <t>MěP - Přeplatek leasingu</t>
  </si>
  <si>
    <t>P 2 - NEDAŇOVÉ PŘÍJMY</t>
  </si>
  <si>
    <t>P 3 - KAPITÁLOVÉ PŘÍJMY</t>
  </si>
  <si>
    <t>MěÚ - Efektivní veřejná správa</t>
  </si>
  <si>
    <t>MěÚ - Veřejnoprávní smlouvy</t>
  </si>
  <si>
    <t>MěP - Veřejnoprávní smlouvy</t>
  </si>
  <si>
    <t>FO - ZS-A - kompletní modernizace EPS ZS-A</t>
  </si>
  <si>
    <t>P 4 - PŘIJATÉ TRANSFERY</t>
  </si>
  <si>
    <t>Nespec.</t>
  </si>
  <si>
    <t>V Nespec.</t>
  </si>
  <si>
    <t>V 22 - Oddělení životního prostření</t>
  </si>
  <si>
    <t>FO - ZS-A - Kompletní modernizace EPS</t>
  </si>
  <si>
    <t>FO - Průtoková dotace - ZŠ Komenského</t>
  </si>
  <si>
    <t>FO - ÚIP - ZŠ Komenského - Glitter Stars</t>
  </si>
  <si>
    <t>FO - DSO Politaví - varovný protipovodňový systém</t>
  </si>
  <si>
    <t>IR - Obnova cihelných zídek - náměstí</t>
  </si>
  <si>
    <t>IR - Centrum Bonaparte - oprava</t>
  </si>
  <si>
    <t>IR - Stadion</t>
  </si>
  <si>
    <t>IR - Ostatní činnost místní správy - DDHM</t>
  </si>
  <si>
    <t>IR - Rekonstrukce elektroinstalace 65</t>
  </si>
  <si>
    <t>IR - Rekonstrukce místních komunikací</t>
  </si>
  <si>
    <t>IR - Obnova cihelných zídek</t>
  </si>
  <si>
    <t>SV - Pěstounská péče - náhrady nemoci</t>
  </si>
  <si>
    <t>VV - Volby do Zastupitelstev obcí</t>
  </si>
  <si>
    <t>VV - Příprava voleb Prezidenta ČR</t>
  </si>
  <si>
    <t>VV - Volby do Parlamentu ČR</t>
  </si>
  <si>
    <t>OVV - Kulturní akce - dohody</t>
  </si>
  <si>
    <t>OVV - Dny Slavkova - DDHM</t>
  </si>
  <si>
    <t>OVV - Dny Slavkova - služby ostatní</t>
  </si>
  <si>
    <t>OVV - Kulturní akce - občerstvení</t>
  </si>
  <si>
    <t>OVV - Zahraniční vztahy - občerstvení</t>
  </si>
  <si>
    <t>MěÚ - Dotace SPOD</t>
  </si>
  <si>
    <t>MěÚ - Otevřené a transparentní město - spoluúčast</t>
  </si>
  <si>
    <t>MěÚ - Otevřené a transparentní město - dotace</t>
  </si>
  <si>
    <t>MěÚ - OSPOD - dohody</t>
  </si>
  <si>
    <t>MěÚ - Otevřené a transparentní město - dohody</t>
  </si>
  <si>
    <t>MěÚ - OSPOD - soc. pojištění</t>
  </si>
  <si>
    <t>MěÚ - OSPOD - zdrav. pojištění</t>
  </si>
  <si>
    <t>MěÚ - OSPOD - zákonné pojištění</t>
  </si>
  <si>
    <t>MěÚ - Otevř. a trans. město - zákonné pojištění</t>
  </si>
  <si>
    <t>MěÚ - OSPOD - knihy</t>
  </si>
  <si>
    <t>MěÚ - OSPOD - PHM</t>
  </si>
  <si>
    <t>MěÚ - OSPOD - školení</t>
  </si>
  <si>
    <t>MěÚ - Otevřené a transparentní město - nájem SW - vlastní zdroje</t>
  </si>
  <si>
    <t>MěÚ - OSPOD - služby ostatní</t>
  </si>
  <si>
    <t>MěÚ - OSPOD - cestovné</t>
  </si>
  <si>
    <t>MěÚ - Náhrady nemoci</t>
  </si>
  <si>
    <t>MěÚ - OSPOD - náhrady nemoci</t>
  </si>
  <si>
    <t>MěÚ - Majetek</t>
  </si>
  <si>
    <t>Zrušený odvod z výherních hracích přístrojů</t>
  </si>
  <si>
    <t>Ostatní investiční přijaté transfery ze státního rozpočtu</t>
  </si>
  <si>
    <t>Název skupiny ORJ</t>
  </si>
  <si>
    <t>Ostatní investiční dotace veřejným rozpočtům územní úrovně</t>
  </si>
  <si>
    <t>Jiné investiční transfery zřízeným příspěvkovým organizacím</t>
  </si>
  <si>
    <t>Výdaje 3639 - Komunální služby a územní rozvoj jinde nezařazené</t>
  </si>
  <si>
    <t>Krátkodobé přijaté půjčené prostředky</t>
  </si>
  <si>
    <t>F 8113 - Krátkodobé přijaté půjčené prostředky</t>
  </si>
  <si>
    <t>Bank.účty-změna stavu krátk.prostř.</t>
  </si>
  <si>
    <t>Uhraz.splátky dlouhodob. půjč.prostř.</t>
  </si>
  <si>
    <t>MPSV ČR - SPOD</t>
  </si>
  <si>
    <t>MPSV ČR - Efektivní veřejná správa - 58</t>
  </si>
  <si>
    <t xml:space="preserve">Celkem </t>
  </si>
  <si>
    <t>MŠMT ČR - Průtoková dotace ZŠ Komenského</t>
  </si>
  <si>
    <t>MŠMT ČR - Průtoková dotace MŠ Zvídálek</t>
  </si>
  <si>
    <t>MŠMT ČR - MAP</t>
  </si>
  <si>
    <t>MŠMT ČR - Průtoková dotace ZŠ Tyršova</t>
  </si>
  <si>
    <t>MF ČR - Volba prezidenta ČR</t>
  </si>
  <si>
    <t>Kapitálové</t>
  </si>
  <si>
    <t>MK ČR - Průtoková dotace ZS-A - Modernizace EPS</t>
  </si>
  <si>
    <t>Prost. jedn.</t>
  </si>
  <si>
    <t>Nástroj</t>
  </si>
  <si>
    <t>MěÚ - Dotace Otevřené a transparentní město</t>
  </si>
  <si>
    <t>MěP - Náhrady nemoci</t>
  </si>
  <si>
    <t>Účel</t>
  </si>
  <si>
    <t>MK Austerlitz</t>
  </si>
  <si>
    <t>Moravský rybářský svaz, o. s. MO</t>
  </si>
  <si>
    <t>Základní organizační Českého zahrádkářského svazu</t>
  </si>
  <si>
    <t>Myslivecký spolek Slavkov u Brna</t>
  </si>
  <si>
    <t>Základní organizace Českého svazu chovatelů</t>
  </si>
  <si>
    <t>Junák - svaz skautů a skautek ČR</t>
  </si>
  <si>
    <t>SK Beachvolleyball</t>
  </si>
  <si>
    <t>TC Austerlitz</t>
  </si>
  <si>
    <t>Tennis club Austerlitz</t>
  </si>
  <si>
    <t>Austerlitz Adventure</t>
  </si>
  <si>
    <t>Pavel Boudný</t>
  </si>
  <si>
    <t>Mgr. Marie Kostíková - kolektiv žen</t>
  </si>
  <si>
    <t>SK FBC Slavkov u Brna</t>
  </si>
  <si>
    <t>Fides Brno</t>
  </si>
  <si>
    <t>SK Slavkov u Brna</t>
  </si>
  <si>
    <t>TJ Sokol</t>
  </si>
  <si>
    <t>Monika Urbanová</t>
  </si>
  <si>
    <t>Karol Frydrych</t>
  </si>
  <si>
    <t>Atletika Slavkov u Brna</t>
  </si>
  <si>
    <t>Glitter Stars</t>
  </si>
  <si>
    <t>Moravská hasičská jednota</t>
  </si>
  <si>
    <t>Divadelní spolek</t>
  </si>
  <si>
    <t>Adam Blahák</t>
  </si>
  <si>
    <t>Křesťanská mateřská škola Karolínka</t>
  </si>
  <si>
    <t>Celkem součet</t>
  </si>
  <si>
    <t>aktivity v rybářském  kroužek, opravy budov a objektů poboč.spolku</t>
  </si>
  <si>
    <t>výstava ovoce a zeleniny, doplnění vybavení moštárny</t>
  </si>
  <si>
    <t>VII. Slavkovská výstava drobného zvířectva</t>
  </si>
  <si>
    <t>pronájem tělocvičen,provozní náklady, Mistrovství republiky</t>
  </si>
  <si>
    <t>celoroční činnost mládeže</t>
  </si>
  <si>
    <t>zlepšení materiálních podmínek pro provozování sport.činnosti</t>
  </si>
  <si>
    <t>Slavkovský devítiboj,Austerlitzman,Běh Slavkovkem,Lampionový průvod</t>
  </si>
  <si>
    <t>cyklistické potřeby</t>
  </si>
  <si>
    <t>15. Babské hody</t>
  </si>
  <si>
    <t>příprava,zápasy,florbal.vybavení,soustřecění,Vánoční turnaj,Prague Game2018…</t>
  </si>
  <si>
    <t>celoroční zabezpečení plavecké činnosti</t>
  </si>
  <si>
    <t>sport.činnost mládež.oddílů, sport.činnost oddílů</t>
  </si>
  <si>
    <t>nájem tělocvičen, podpora činnosti oddílu</t>
  </si>
  <si>
    <t>závodní plavání</t>
  </si>
  <si>
    <t>hudební produkce - collegium musicale bonum</t>
  </si>
  <si>
    <t>vybavení skladovacích a administrativních prostor stadionu</t>
  </si>
  <si>
    <t>pravidelná příprava na soutěže a reprezentaci města,MS v cheerleadingu USA</t>
  </si>
  <si>
    <t>Svojsíkův park - MINIMĚSTEČKO - MINI-SLAVKOV 2018</t>
  </si>
  <si>
    <t>nájem tělocvičen,startovné,sport.potřeb,vybavení, školení vedoucích</t>
  </si>
  <si>
    <t>Svatourbanské hody 2018</t>
  </si>
  <si>
    <t>PER VOBIS</t>
  </si>
  <si>
    <t>oživené kostýmované prohlídky</t>
  </si>
  <si>
    <t>pořízení audiotechniky pro činnost spolku-4ks bezdrát.mikrofonů</t>
  </si>
  <si>
    <t>Ski Žabiny</t>
  </si>
  <si>
    <t>Běh na Mohylu míru 1.12.2018</t>
  </si>
  <si>
    <t>příspěvek na provozní režie pro rok 2018</t>
  </si>
  <si>
    <t>PC AUSTERLITZ 1805, z.s.</t>
  </si>
  <si>
    <t>mezinárodní turnaj v pétangue</t>
  </si>
  <si>
    <t xml:space="preserve">Čerpáno celkem </t>
  </si>
  <si>
    <t>Veřejně prosp. č.</t>
  </si>
  <si>
    <t>Práce s mládeží</t>
  </si>
  <si>
    <t>Indiv.dot.</t>
  </si>
  <si>
    <t>závody motocyklů, vzdělávací akce MK Austerlitz</t>
  </si>
  <si>
    <t>Zbývá dočerpat</t>
  </si>
  <si>
    <t>Převod z VPČ na ID</t>
  </si>
  <si>
    <t>OVV - Dny Slavkova - dary</t>
  </si>
  <si>
    <t>Přijaté dary na pořízení dlouhodobého majetku</t>
  </si>
  <si>
    <t>Neinvestiční přijaté transfery od krajů</t>
  </si>
  <si>
    <t>Celkem Výdaje běžné</t>
  </si>
  <si>
    <t>Plnění běžných výdajů za odbory</t>
  </si>
  <si>
    <t>OVV - Neinvestiční dar - Darney</t>
  </si>
  <si>
    <t>IR - Dar - studie sportovních hřišť</t>
  </si>
  <si>
    <t>IR - Nadační příspěvek ČEZ - Oranžové hřiště</t>
  </si>
  <si>
    <t>VV - Dotace Komunální volby</t>
  </si>
  <si>
    <t>IR - Dotace MMR ČR - Územní studie - S1a, S1b, S1c</t>
  </si>
  <si>
    <t>IR - Dotace Obnova zámecké zdi</t>
  </si>
  <si>
    <t>OVV - Dotace JMK - Tenkrát ve Slavkově 1805</t>
  </si>
  <si>
    <t>OVV - Dotace JMK - Centrální propagace</t>
  </si>
  <si>
    <t>OVV - MAP - dotace</t>
  </si>
  <si>
    <t>SÚ - MPZ - restaurování soch</t>
  </si>
  <si>
    <t>ŽP - Údržba - sečení v remízcích a větrolamech vysázených v minulých l</t>
  </si>
  <si>
    <t>IR - Obnova cihelných zídek - DDHM</t>
  </si>
  <si>
    <t>IR - ZŠ Komenského - rekonstrukce podlahy tělocvičny - materiál</t>
  </si>
  <si>
    <t>IR - Obnova zámecké zdi</t>
  </si>
  <si>
    <t>IR - Památník obětem I. a II. sv. války - oprava</t>
  </si>
  <si>
    <t>IR - Spoluúčast cyklostezka</t>
  </si>
  <si>
    <t>IR - IROP - nákup kulturních předmětů</t>
  </si>
  <si>
    <t>IR - SCB prostorové ozvučení</t>
  </si>
  <si>
    <t>IR - Oranžové hřiště</t>
  </si>
  <si>
    <t>VV - Komunální volby - ostatní osobní výdaje</t>
  </si>
  <si>
    <t>VV - Komunální volby - služby</t>
  </si>
  <si>
    <t>VV - Komunální volby - stravné</t>
  </si>
  <si>
    <t>OVV - Vzpomínkové akce</t>
  </si>
  <si>
    <t>OVV - Dotace JMK - Centrální propagace - vzpomínkové akce</t>
  </si>
  <si>
    <t>OVV - Poskytnutí daru - DCH Hodonín</t>
  </si>
  <si>
    <t>Měú - OSPOD - materiál</t>
  </si>
  <si>
    <t>FO - ÚNP - MŠ Zvídálek</t>
  </si>
  <si>
    <t>IR - SDH - vrata - spoluúčast dotace</t>
  </si>
  <si>
    <t>OVV - Zahraniční vztahy - dohody</t>
  </si>
  <si>
    <t>OVV - Zahraniční vztahy - dary</t>
  </si>
  <si>
    <t>OVV - Oslava 100 let republiky</t>
  </si>
  <si>
    <t>MAP - Povinné pojistné na úrazové pojištění</t>
  </si>
  <si>
    <t>MAP - Zákonné pojištění - nepřímé náklady</t>
  </si>
  <si>
    <t>MAP - Vlastní zdroje - DDHM</t>
  </si>
  <si>
    <t>MAP - Nepřímé náklady - DDHM</t>
  </si>
  <si>
    <t>MAP - Vlastní zdroje - materiál</t>
  </si>
  <si>
    <t>MAP - Nepřímé náklady - materiál</t>
  </si>
  <si>
    <t>MAP - Vlastní zdroje - školení</t>
  </si>
  <si>
    <t>MAP - Nepřímé náklady - školení</t>
  </si>
  <si>
    <t>MAP - Vlastní zdroje - služby</t>
  </si>
  <si>
    <t>MAP - Nepřímé náklady - služby</t>
  </si>
  <si>
    <t>MAP - Vlastní zdroje - cestovné</t>
  </si>
  <si>
    <t>MAP - Nepřímé náklady - cestovné</t>
  </si>
  <si>
    <t>MAP - Vlastní zdroje - občerstvení</t>
  </si>
  <si>
    <t>MěÚ - Osobní náklady - sociální práce</t>
  </si>
  <si>
    <t>MěÚ - Otevřené a transparentní město - nájem SW</t>
  </si>
  <si>
    <t>MF ČR - Komunální volby</t>
  </si>
  <si>
    <t>MěÚ - Otevřené a transparentní město - občerstvení - vlastní zdroje</t>
  </si>
  <si>
    <t>MěÚ - Otevřené a transparentní město - občerstvení</t>
  </si>
  <si>
    <t>MAP - Zdrav. poj.</t>
  </si>
  <si>
    <t>Hlaváč Petr</t>
  </si>
  <si>
    <t>Ekoklub Pampeliška, z. s.</t>
  </si>
  <si>
    <t>pomůcky po děti</t>
  </si>
  <si>
    <t>Schválený rozpočet 2018</t>
  </si>
  <si>
    <t>MPSV ČR - Otevřené transparentní město</t>
  </si>
  <si>
    <t xml:space="preserve">B </t>
  </si>
  <si>
    <t>MK ČR - Obnova soch v areálu zámku</t>
  </si>
  <si>
    <t>Celkem přijaté transfery ze SR, SF, RR a EU</t>
  </si>
  <si>
    <t>Z toho přijaté transfery EU</t>
  </si>
  <si>
    <t>Přijaté transfery JMK</t>
  </si>
  <si>
    <t>JMK - ZS-A Zkvalitnění služeb poskytovaných IC</t>
  </si>
  <si>
    <t>JMK - ZŠ Komenského OP PMP - obědy soc. slabým</t>
  </si>
  <si>
    <t>JMK - Tenkrát ve Slavkově 1805</t>
  </si>
  <si>
    <t>Celkem přijaté transfery z JMK a EU</t>
  </si>
  <si>
    <t>Apoštolská církev, KC NADĚJE Bučovice</t>
  </si>
  <si>
    <t>krytí neinvestičních nákladů pro poskytování dietního stravování</t>
  </si>
  <si>
    <t>seminář/workshop: Sebeobrana s minstrem Raffi Livenem/Izrael</t>
  </si>
  <si>
    <t>zajištění chodu Mysliveckého spolku</t>
  </si>
  <si>
    <t>činnost dětských oddílů, výmalba interiéru Bodovy, natření vchod.dveří, nákup 5 ks podsad</t>
  </si>
  <si>
    <t>Celkem Výdaje kapitálové</t>
  </si>
  <si>
    <t>FO -SDH  - refundace mezd</t>
  </si>
  <si>
    <r>
      <t xml:space="preserve">                              </t>
    </r>
    <r>
      <rPr>
        <b/>
        <sz val="11"/>
        <color theme="1"/>
        <rFont val="Cambria"/>
        <family val="1"/>
        <charset val="238"/>
        <scheme val="major"/>
      </rPr>
      <t>Město Slavkov u Brna
                              Splátky jistin úvěrů, Rok 2018, Měsíc leden až prosinec, Koruny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</si>
  <si>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 K 31.12.2018</t>
  </si>
  <si>
    <r>
      <t xml:space="preserve">                      </t>
    </r>
    <r>
      <rPr>
        <b/>
        <sz val="11"/>
        <color theme="1"/>
        <rFont val="Cambria"/>
        <family val="1"/>
        <charset val="238"/>
        <scheme val="major"/>
      </rPr>
      <t xml:space="preserve">Město Slavkov u Brna
                             Přehled pol. majetku, Výběr, Rok 2018, Měsíc leden až prosinec, Koruny </t>
    </r>
  </si>
  <si>
    <t>Stav k 31. 12. 2018</t>
  </si>
  <si>
    <t>Město Slavkov u Brna
Přijaté dotace, Rok 2018, Měsíc leden až prosinec, Koruny, Rozpočtová skladba</t>
  </si>
  <si>
    <t>Město Slavkov u Brna
Poskytnuté dotace z rozpočtu města, Rok 2018, Měsíc leden až prosinec, Koruny</t>
  </si>
  <si>
    <t>Město Slavkov u Brna
                      Rozbory hospodaření k 31.12. 2018  - PO školské - zkrácená verze, Koruny</t>
  </si>
  <si>
    <t>Stav fondů k 31.12.2018</t>
  </si>
  <si>
    <t>Stav bankovních účtů k  31.12.2018</t>
  </si>
  <si>
    <t>Stav bankovních účtů k 31.12.2018</t>
  </si>
  <si>
    <t xml:space="preserve">                        Město Slavkov u Brna
                        Rozbory hosp. k 31.12.2018  - PO TSMS, ZS-A - zkrácená verze, Koruny</t>
  </si>
  <si>
    <t>Základní běžné účty ÚSC</t>
  </si>
  <si>
    <t xml:space="preserve">Výše měsíční splátky </t>
  </si>
  <si>
    <t>Termín splacení M.R</t>
  </si>
  <si>
    <t xml:space="preserve">Výše  původní jistiny </t>
  </si>
  <si>
    <t>MMR ČR - Územní studie S1a,b,c</t>
  </si>
  <si>
    <t>MMR ČR - Obnova zámecké zdi</t>
  </si>
  <si>
    <t>MMR ČR - Zpřístupnění valů</t>
  </si>
  <si>
    <t>MV ČR - Výdaje na SDH</t>
  </si>
  <si>
    <t xml:space="preserve">MPSV ČR - Sociální pracovníci </t>
  </si>
  <si>
    <t>MMR ČR - Cyklostezka Slavkov u Brna-Hodějice</t>
  </si>
  <si>
    <t>Celkem přijaté transfery EU</t>
  </si>
  <si>
    <t>JMK - Centrální propagace vzpomínkových akcí…</t>
  </si>
  <si>
    <t>JMK - Hasičská stanice - výměna vrat</t>
  </si>
  <si>
    <t>Obec Hodějice - cyklostezka</t>
  </si>
  <si>
    <t>Přijaté transfery od obcí</t>
  </si>
  <si>
    <t>Veřejnoprávní smlouvy</t>
  </si>
  <si>
    <t>Celkem přijaté transfery od obcí</t>
  </si>
  <si>
    <t>K 01.01.2018</t>
  </si>
  <si>
    <t>Zůstatek k 31.12.2018</t>
  </si>
  <si>
    <t>Fondy hlavní činnosti celkem</t>
  </si>
  <si>
    <t>Fond obnovy (fond rozvoje bydlení)*</t>
  </si>
  <si>
    <t>* Fondy byly zrušeny a jejich zůstatky byly převedeny do FRR usnesením zastupitelstva města ze dne 10.9.2018  č. 533/26/ZM/2018</t>
  </si>
  <si>
    <t>Celkem běžné účty hlavní činnosti</t>
  </si>
  <si>
    <t>VHČ - Fond správy majetku</t>
  </si>
  <si>
    <t>Město Slavkov u Brna
Rok 2018, Měsíc leden až prosinec, Koruny, Rozpočtová skladba</t>
  </si>
  <si>
    <t>RU 2018 (1-12)</t>
  </si>
  <si>
    <t>Skutečnost 2018 (1-12)</t>
  </si>
  <si>
    <t>SV - Správní poplatky</t>
  </si>
  <si>
    <t>OVV - Dary - cyklostezka</t>
  </si>
  <si>
    <t>OVV - Dary - oslavy 100 let republiky</t>
  </si>
  <si>
    <t>Přijaté nekapitálové příspěvky a náhrady</t>
  </si>
  <si>
    <t>FO-Transfery ze SR v rámci souhrn.dot.vztahu</t>
  </si>
  <si>
    <t>IR - Investiční dotace - Hasičská stanice - výměna vrat</t>
  </si>
  <si>
    <t>Celkem Příjmy (B)</t>
  </si>
  <si>
    <t>Celkem Příjmy (K)</t>
  </si>
  <si>
    <t>Skutečnost - RS</t>
  </si>
  <si>
    <t>Celkem Výdaje (B)</t>
  </si>
  <si>
    <t>Celkem Výdaje (K)</t>
  </si>
  <si>
    <t>Celkem Výdaje</t>
  </si>
  <si>
    <t>Celkem Financování</t>
  </si>
  <si>
    <t>Celkem Saldo (P-V)</t>
  </si>
  <si>
    <t>Celkem Saldo</t>
  </si>
  <si>
    <t>FO - Zrušený odvod z loterií a podobných her kromě z výherních hracích přístrojů</t>
  </si>
  <si>
    <t>MěÚ - Příjmy z poskytování služeb</t>
  </si>
  <si>
    <t>FO - SDH - přijaté neinvestiční dary</t>
  </si>
  <si>
    <t>VV - Dotace Volba prezidenta ČR</t>
  </si>
  <si>
    <t>IR - Dotace Zpřístupnění valů zámku</t>
  </si>
  <si>
    <t>SÚ - Dotace MPZ Obnova soch v areálu zámku</t>
  </si>
  <si>
    <t>IR - Finanční spoluúčast -cyklostezka - obec Hodějice</t>
  </si>
  <si>
    <t>KT - Zajištění přípravy na krizové situace -DDHM</t>
  </si>
  <si>
    <t>ŽP - Ostatní činnost místní správy - DDHM</t>
  </si>
  <si>
    <t>ŽP - Ostatní činnost místní správy - materiál</t>
  </si>
  <si>
    <t>FO - ÚIP -  TSMS - úvěr - nosič nářadí</t>
  </si>
  <si>
    <t>FO - ÚIP -  TSMS - víceúčelový zametací stroj</t>
  </si>
  <si>
    <t>FO - ÚIP -  TSMS - spoluúčast "Rozšíření kapacity kompostárny "</t>
  </si>
  <si>
    <t>FO - ÚIP - TSMS - Dokončení parku Litavská - cesty a mobiliář</t>
  </si>
  <si>
    <t>IR - Cyklostezka - služby</t>
  </si>
  <si>
    <t>IR - cyklostezka</t>
  </si>
  <si>
    <t>IR - dopravní značení</t>
  </si>
  <si>
    <t>IR - Vratka jistiny - SKR stav s.r.o. - MŠ</t>
  </si>
  <si>
    <t>IR - Provizorní zastřešení hrobky</t>
  </si>
  <si>
    <t>IR - Nutné oprava budov a staveb</t>
  </si>
  <si>
    <t>IR - DDHM - SC Bonaparte - ozvučení</t>
  </si>
  <si>
    <t>IR - SC Bonaparte - prostorové ozvučení</t>
  </si>
  <si>
    <t>IR -  Oranžové hřiště</t>
  </si>
  <si>
    <t>IR - VO - opravy</t>
  </si>
  <si>
    <t>SÚ - Územní studie A1 a,b,c</t>
  </si>
  <si>
    <t>IR - rekonstrukce vrat - hasičská stanice</t>
  </si>
  <si>
    <t>IR - Oprava plotu u hasičské stanice</t>
  </si>
  <si>
    <t>IR - Zámecká zeď a valy - spoluúčast</t>
  </si>
  <si>
    <t>IR - veřejné osvětlení</t>
  </si>
  <si>
    <t>IR - Hasičská stanice - výměna vrat</t>
  </si>
  <si>
    <t>IR - Projektová dokumentace</t>
  </si>
  <si>
    <t>VV - Komunální volby - PHM</t>
  </si>
  <si>
    <t>VV - Komunální volby - poštovné</t>
  </si>
  <si>
    <t>VV - Komunální volby - údržba</t>
  </si>
  <si>
    <t>OVV - centrální propagace</t>
  </si>
  <si>
    <t>OVV - Poskytnutí peněžitého daru Charita</t>
  </si>
  <si>
    <t>OVV - Ostatní činnost místní správy - sociální pohřeb</t>
  </si>
  <si>
    <t>FO - SDH - Refundace mezd</t>
  </si>
  <si>
    <t>FO - SDH   - ostatní osobní výdaje</t>
  </si>
  <si>
    <t>FO - SDH  - knihy, učeb.pom. a tisk</t>
  </si>
  <si>
    <t>FO - SDH  - drobný hm. DM</t>
  </si>
  <si>
    <t>FO - SDH  - nákup materiálu j.n.</t>
  </si>
  <si>
    <t>FO - SDH  - studená voda</t>
  </si>
  <si>
    <t>FO - SDH  - plyn</t>
  </si>
  <si>
    <t>FO - SDH  - elektrická energie</t>
  </si>
  <si>
    <t>FO - SDH  - pohonné hmoty a maziva</t>
  </si>
  <si>
    <t>FO - SDH  - PHM</t>
  </si>
  <si>
    <t>FO - SDH  - služby tele- a radiokomunikací</t>
  </si>
  <si>
    <t>FO - SDH  - pojištění</t>
  </si>
  <si>
    <t>FO - SDH  - školení</t>
  </si>
  <si>
    <t>FO - SDH  - nákup ostatních služeb</t>
  </si>
  <si>
    <t>FO - SDH  - opravy a udržování</t>
  </si>
  <si>
    <t>IR - Zpřístupnění valů zámku - služby</t>
  </si>
  <si>
    <t>IR - VO - nákup ostatních služeb</t>
  </si>
  <si>
    <t>MěÚ - Dotace Efektivní veřejná správa</t>
  </si>
  <si>
    <t>IR - Územní studie S1 a, b, c</t>
  </si>
  <si>
    <t>IR - Rekonstrukce vrat - hasičská stanice</t>
  </si>
  <si>
    <t>IR - Rekonstrukce poliklinika</t>
  </si>
  <si>
    <t>IR - Zpřístupnění valů zámku</t>
  </si>
  <si>
    <t>IR - Projektová dokumentace Bučovická</t>
  </si>
  <si>
    <t>SV - Sociální pracovníci</t>
  </si>
  <si>
    <t>SV - SPOD - vratka</t>
  </si>
  <si>
    <t>VV - Povinné pojistné na veřejné zdravotní pojištění</t>
  </si>
  <si>
    <t>VV - Povinné pojistné na sociál. zabezp. a příspěvek na stát. politiku zaměst.</t>
  </si>
  <si>
    <t>VV - Komunální volby - soc. poj.</t>
  </si>
  <si>
    <t>VV - Komunální volby - zdrav. poj.</t>
  </si>
  <si>
    <t>OVV - Neinvestiční příspěvek LDN Vyškov</t>
  </si>
  <si>
    <t>MěÚ - Nákup materiálu jinde nezařazený</t>
  </si>
  <si>
    <t>MěÚ - Služby elektronických komunikací</t>
  </si>
  <si>
    <t>MěÚ - OTM - školení - vlastní zdroje</t>
  </si>
  <si>
    <t>MěÚ - OTM - školení</t>
  </si>
  <si>
    <t>MěÚ - Nákup ostatních služeb</t>
  </si>
  <si>
    <t>MěÚ - Opravy a udržování</t>
  </si>
  <si>
    <t>MěÚ - Elektronické a moderní služby</t>
  </si>
  <si>
    <t>MěÚ - Výpočetní technika</t>
  </si>
  <si>
    <t>MěÚ - Sociální pracovnice</t>
  </si>
  <si>
    <t>MěÚ - Kurzový rozdíl</t>
  </si>
  <si>
    <t>MěÚ - Soudní poplatek</t>
  </si>
  <si>
    <t>MěÚ - Programové vybavení</t>
  </si>
  <si>
    <t>MěP - Programové vybavení</t>
  </si>
  <si>
    <t>F</t>
  </si>
  <si>
    <t>Zrušený odvod z loterií a podobných her kromě z výherních hracích přístrojů</t>
  </si>
  <si>
    <t>Město Slavkov u Brna
Rekapitulace hospodaření, Rok 2018, Měsíc leden až prosinec, Koruny, Rozpočtová skladba</t>
  </si>
  <si>
    <t>Město Slavkov u Brna
Rekapitulace příjmy, Rok 2018, Měsíc leden až prosinec, Koruny, Rozpočtová skladba</t>
  </si>
  <si>
    <t>Celkem Příjmy daňové</t>
  </si>
  <si>
    <t>Celkem Příjmy nedaňové</t>
  </si>
  <si>
    <t>Celkem Příjmy kapitálové</t>
  </si>
  <si>
    <t>Investiční přijaté transfery od obcí</t>
  </si>
  <si>
    <t>Investiční přijaté transfery od krajů</t>
  </si>
  <si>
    <t>Transfery</t>
  </si>
  <si>
    <t>Celkem Příjmy transfery</t>
  </si>
  <si>
    <t>Úč 2018 (1-12)</t>
  </si>
  <si>
    <t>Úč 2017 (1-12)</t>
  </si>
  <si>
    <t>Úč 2016 (1-12)</t>
  </si>
  <si>
    <t>Úč 2015 (1-12)</t>
  </si>
  <si>
    <t>Úč 2014 (1-12)</t>
  </si>
  <si>
    <t>Město Slavkov u Brna
Rekapitulace výdajů, Rok 2018, Měsíc leden až prosinec, Koruny, Rozpočtová skladba</t>
  </si>
  <si>
    <t>Sekce</t>
  </si>
  <si>
    <t>Nespecifikované</t>
  </si>
  <si>
    <t>Výpočetní technika</t>
  </si>
  <si>
    <t>FO - Zámek expozice</t>
  </si>
  <si>
    <t xml:space="preserve">Příjmy celkem </t>
  </si>
  <si>
    <t>Celkem Poskytnuté příspěvky</t>
  </si>
  <si>
    <t>Město Slavkov u Brna
Poskytnuté příspěvky, Rok 2018, Měsíc leden až prosinec, Koruny, Rozpočtová skladba</t>
  </si>
  <si>
    <t>FO - TSMS - provoz + odpisy</t>
  </si>
  <si>
    <t>FO - ZS-A - provoz + odpisy</t>
  </si>
  <si>
    <t>Město Slavkov u Brna
Financování, Rok 2018, Měsíc leden až prosinec, Koruny, Rozpočtová skladba</t>
  </si>
  <si>
    <t>Uhraz.splátky krátkodob. půjč.prostř.</t>
  </si>
  <si>
    <t>F 8114 - Uhrazené splátky krátkodobých přijatých půjčených prostředky.</t>
  </si>
  <si>
    <t>FO - Předplacené nájemné - ECO COM</t>
  </si>
  <si>
    <t>FO - Úvěr SC Bonaparte</t>
  </si>
  <si>
    <t xml:space="preserve">Financování celkem </t>
  </si>
  <si>
    <t>FO - ZS-A - ÚND JMK - zkvalitnění služeb poskytovaných IC</t>
  </si>
  <si>
    <t>FO - VHČ - splátky jistin, elektroinstalace, poliklinika, projekt. dok.</t>
  </si>
  <si>
    <t>IR - Dotace MMR - cyklostezka - IV</t>
  </si>
  <si>
    <t>IR - Dotace MMR - cyklostezka - NIV</t>
  </si>
  <si>
    <t>MěÚ - Dotace MPSV - sociální práce</t>
  </si>
  <si>
    <t>FO - SDH - Dotace ÚN MV</t>
  </si>
  <si>
    <t>VV - Volby do zastupitelstva města - ostatní osobní náklady - předfinancování</t>
  </si>
  <si>
    <t>OVV - Kulturní akce města</t>
  </si>
  <si>
    <t>MAP - Nepřímé náklady - občerstvení</t>
  </si>
  <si>
    <t>MěÚ - Dotace "Otevřené transparentní město"</t>
  </si>
  <si>
    <t>ŽP - Ostatní činnost místní správy</t>
  </si>
  <si>
    <t>Průtoková dotace - FO - ZS-A - ÚND JMK - zkvalit. služeb poskyt. IC</t>
  </si>
  <si>
    <t>IR - Projektová dokumentace ul. Jiráskova</t>
  </si>
  <si>
    <t>IR - IROP - prodloužení zápůjčky exponátů</t>
  </si>
  <si>
    <t>IR - Projektová dokumentace ul. Malinovského</t>
  </si>
  <si>
    <t>IR - Vypracování žádostí o dotaci včetně zajištění dokladů</t>
  </si>
  <si>
    <t>IR - Dotace  Cyklostezka Slavkov u Brna-Hodějice</t>
  </si>
  <si>
    <t>IR - Oranžové hřiště - spoluúčast</t>
  </si>
  <si>
    <t>IR - Parkovací plocha Kaunicova</t>
  </si>
  <si>
    <t>Vedlejší hospodářská činnost IV. Q 2018 (Kč)</t>
  </si>
  <si>
    <t>Popis</t>
  </si>
  <si>
    <t>Výnosy</t>
  </si>
  <si>
    <t>Náklady</t>
  </si>
  <si>
    <t>Výsledek hosp.</t>
  </si>
  <si>
    <t>Bytové prostory</t>
  </si>
  <si>
    <t>Nebytové prostory</t>
  </si>
  <si>
    <t>SC Bonaparte</t>
  </si>
  <si>
    <t>Správa bytového a tepelného hospodářství</t>
  </si>
  <si>
    <t>Tepelné hospodářství</t>
  </si>
  <si>
    <t>Bytového a nebytového hospodářství</t>
  </si>
  <si>
    <t>Kotelna Zlatá Hora</t>
  </si>
  <si>
    <t>Kotelna Nádražní</t>
  </si>
  <si>
    <t>Kotelna DPS Polní</t>
  </si>
  <si>
    <t>Kotelna Poliklinika</t>
  </si>
  <si>
    <t>Ostatní</t>
  </si>
  <si>
    <t>Finanční toky na Fondu BTH za IV. Q 2018 (Kč)</t>
  </si>
  <si>
    <t>Částka</t>
  </si>
  <si>
    <t>Vratka DPH za rok 2017</t>
  </si>
  <si>
    <t>Fakturace II. části - modernizace kotelny ZH</t>
  </si>
  <si>
    <t>Převod hospodářského výsledku za rok 2017</t>
  </si>
  <si>
    <t>Jistiny úvěrů - převod do hlavní činnosti</t>
  </si>
  <si>
    <t>Převod do rozpočtu HČ - projekt Bučovická</t>
  </si>
  <si>
    <t>Převod do rozpočtu HČ - projekt Husova</t>
  </si>
  <si>
    <t>Převod do rozpočtu HČ - rekonstrukce polikliniky</t>
  </si>
  <si>
    <t>Fakturace - rekonstrukce Fügnerova 110</t>
  </si>
  <si>
    <t>Podíl na opravě elektroinstalace</t>
  </si>
  <si>
    <t>Vratka do fondu SM - projekt Bučovická, projekt Husova</t>
  </si>
  <si>
    <t>Připsané úroky</t>
  </si>
  <si>
    <t>Poplatky za položky</t>
  </si>
  <si>
    <t>Výnosy a náklady VHČ celkem za IV. Q 2018</t>
  </si>
  <si>
    <t>Schválený plán</t>
  </si>
  <si>
    <t>Plnění v Kč</t>
  </si>
  <si>
    <t>Plnění v %</t>
  </si>
  <si>
    <t>Nájmy</t>
  </si>
  <si>
    <t>Prodej tepla</t>
  </si>
  <si>
    <t>Ostatní materiál</t>
  </si>
  <si>
    <t xml:space="preserve">Spotřeba plynu  </t>
  </si>
  <si>
    <t>Spotřeba elektrické energie</t>
  </si>
  <si>
    <t>Spotřeba vody</t>
  </si>
  <si>
    <t>Opravy a udržování</t>
  </si>
  <si>
    <t>Poměrná část nákladů na cejchování vodoměrů</t>
  </si>
  <si>
    <t>Cestovné</t>
  </si>
  <si>
    <t>Školení</t>
  </si>
  <si>
    <t xml:space="preserve">Revize </t>
  </si>
  <si>
    <t>Ostatní služby</t>
  </si>
  <si>
    <t>Hrubé mzdy</t>
  </si>
  <si>
    <t>Sociální pojištění hrazené organizací</t>
  </si>
  <si>
    <t>Zdravotní pojištění hrazené organizací</t>
  </si>
  <si>
    <t>Pojištění odpovědnosti</t>
  </si>
  <si>
    <t>Stravné</t>
  </si>
  <si>
    <t>Odvod do FKSP</t>
  </si>
  <si>
    <t>Poplatek za znečištění ovzduší</t>
  </si>
  <si>
    <t>Poplatky z úvěrových účtů</t>
  </si>
  <si>
    <t>Pojištění - budovy, kotelny, auto BTH</t>
  </si>
  <si>
    <t>Odpisy majetku</t>
  </si>
  <si>
    <t>Tvorba a zúčtování OP</t>
  </si>
  <si>
    <t>Náklady na odpis pohledávek</t>
  </si>
  <si>
    <t>DDHM</t>
  </si>
  <si>
    <t>Úroky z úvěrů</t>
  </si>
  <si>
    <t xml:space="preserve">Daň z příjmů právnických osob </t>
  </si>
  <si>
    <t>Plnění plánu vedlejší hospodářské činnosti IV. čtvrtletí 2018</t>
  </si>
  <si>
    <t>Byty 391</t>
  </si>
  <si>
    <t>Úroky z úvěru – Litavská I,II</t>
  </si>
  <si>
    <t>Pojištění domů</t>
  </si>
  <si>
    <t>Nebytové prostory 392</t>
  </si>
  <si>
    <t>Nebytové prostory - Špitálská 733</t>
  </si>
  <si>
    <t>Spotřeba plynu</t>
  </si>
  <si>
    <t>SC Bonaparte 392126</t>
  </si>
  <si>
    <t>Poplatky banky za vedení úvěrového účtu</t>
  </si>
  <si>
    <t>Pojištění budovy</t>
  </si>
  <si>
    <t>Úroky z úvěru</t>
  </si>
  <si>
    <t>Správa bytového a tepelného hospodářství 3700</t>
  </si>
  <si>
    <t>Auto BTH - pohonné hmoty</t>
  </si>
  <si>
    <t>Auta BTH - materiál</t>
  </si>
  <si>
    <t>Poštovné</t>
  </si>
  <si>
    <t>Auto BTH - ostatní služby</t>
  </si>
  <si>
    <t>Poplatky bance</t>
  </si>
  <si>
    <t>Auto BTH - pojištění</t>
  </si>
  <si>
    <t>Auto BTH - odpisy</t>
  </si>
  <si>
    <t>Pojištění na rozúčtování</t>
  </si>
  <si>
    <t>Správa tepelného hospodářství 3800</t>
  </si>
  <si>
    <t>Správa bytového hospodářství 3900</t>
  </si>
  <si>
    <t>Kotelna Zlatá Hora 3801</t>
  </si>
  <si>
    <t>Pojištění kotelny</t>
  </si>
  <si>
    <t>Náklady z drobného dlouhodobého majetku</t>
  </si>
  <si>
    <t>Kotelna Nádražní 3802</t>
  </si>
  <si>
    <t>Kotelna DPS Polní 3803</t>
  </si>
  <si>
    <t>Kotelna Poliklinika 3804</t>
  </si>
  <si>
    <t>Budova Poliklinika 390</t>
  </si>
  <si>
    <t xml:space="preserve">Úroky z úvěru  </t>
  </si>
  <si>
    <t>Ostatní náklady</t>
  </si>
  <si>
    <t>Tvorba a zúčtování opravných položek</t>
  </si>
  <si>
    <t>Bytových prostor</t>
  </si>
  <si>
    <t>Nebytových prostor</t>
  </si>
  <si>
    <t>Pozemků</t>
  </si>
  <si>
    <t>Polikliniky</t>
  </si>
  <si>
    <t>Nájem na koupališti</t>
  </si>
  <si>
    <t>Plochy</t>
  </si>
  <si>
    <t>Hrobových míst</t>
  </si>
  <si>
    <t>Úroky z běžných účtů</t>
  </si>
  <si>
    <t>Hlášení rozhlasem</t>
  </si>
  <si>
    <t>Prodej knih</t>
  </si>
  <si>
    <t>Ostatní výnosy</t>
  </si>
  <si>
    <t>Výsledek hospodaření před zdaněním</t>
  </si>
  <si>
    <t>Grafické znázornění stavu pohledávek k 31.12.2018</t>
  </si>
  <si>
    <t xml:space="preserve">Pohledávky  </t>
  </si>
  <si>
    <t>Před splatností</t>
  </si>
  <si>
    <t>Po splatnosti</t>
  </si>
  <si>
    <t>30-90 dní</t>
  </si>
  <si>
    <t>90-360 dní</t>
  </si>
  <si>
    <t>více jak 360 dní</t>
  </si>
  <si>
    <t>Byty</t>
  </si>
  <si>
    <t>Teplo</t>
  </si>
  <si>
    <t>Správa</t>
  </si>
  <si>
    <t>Stav účtů VHČ k 31.12.2018</t>
  </si>
  <si>
    <t>245.0820 - FOND BTH</t>
  </si>
  <si>
    <t>Hospodářský výsledek po zdanění</t>
  </si>
  <si>
    <t>Hospodářský výsledek před zdaněním (výnosy - náklady)</t>
  </si>
  <si>
    <t>Město Slavkov u Brna
Porovnání daň. příjmů, Roky 2014-2018, Koruny, Rozpočtová skladba</t>
  </si>
  <si>
    <t>Město Slavkov u Brna
Konsolidace, Rok 2018, Měsíc leden až prosinec, Koruny, Rozpočtová skladba,                                     S konsolidačními položkami</t>
  </si>
  <si>
    <t>Přijaté transfery</t>
  </si>
  <si>
    <t>Běžné výdaje</t>
  </si>
  <si>
    <t>Kapitálové výdaje</t>
  </si>
  <si>
    <t>Financování</t>
  </si>
  <si>
    <t>FO- Úvěr cyklostezka</t>
  </si>
  <si>
    <t>FO - Splátka úvěru cyklostezka</t>
  </si>
  <si>
    <t>FO - Zapojení nevyč. finanč. pr. z minulých let</t>
  </si>
  <si>
    <t>FO - Zapojení nevyč.finanč. pr. z minulých let</t>
  </si>
  <si>
    <t>Fond  rezerv a rozvoje (FRR)</t>
  </si>
  <si>
    <t>Fond správy majetku (FSM)</t>
  </si>
  <si>
    <t xml:space="preserve">                                          Město Slavkov u Brna
                                          Tvorba a čerpání peněžních fondů, Rok 2018, Měsíc leden až prosinec, Koruny </t>
  </si>
  <si>
    <t xml:space="preserve">                                 Město Slavkov u Brna
                                 Zůstatky BÚ k 31.12., Rok 2018, Měsíc leden až prosinec, Koruny </t>
  </si>
  <si>
    <t>2018-2017</t>
  </si>
  <si>
    <t>Přírůstek</t>
  </si>
  <si>
    <t>Úbytek</t>
  </si>
  <si>
    <t>Vývoj stavu pohledávek hlavní činnosti města Slavkov u Brna 2018 (Kč)</t>
  </si>
  <si>
    <t>Zůstatek 31.12.2017</t>
  </si>
  <si>
    <t>Zůstatek  31.12.2018</t>
  </si>
  <si>
    <t>315</t>
  </si>
  <si>
    <t>0002</t>
  </si>
  <si>
    <t>KT - Pokuty</t>
  </si>
  <si>
    <t>0003</t>
  </si>
  <si>
    <t>0004</t>
  </si>
  <si>
    <t>DSH - Pokuty - vážení</t>
  </si>
  <si>
    <t xml:space="preserve">315 </t>
  </si>
  <si>
    <t>0006</t>
  </si>
  <si>
    <t>0007</t>
  </si>
  <si>
    <t>DSH - Pokuty - PČR - radar</t>
  </si>
  <si>
    <t>0025</t>
  </si>
  <si>
    <t xml:space="preserve">MěP - Pokuty </t>
  </si>
  <si>
    <t>0026</t>
  </si>
  <si>
    <t xml:space="preserve">DSH - Pokuty - úsekové měření </t>
  </si>
  <si>
    <t>0027</t>
  </si>
  <si>
    <t>ŽÚ - Pokuty</t>
  </si>
  <si>
    <t>0039</t>
  </si>
  <si>
    <t>ŽP - Poplatek za svoz TKO</t>
  </si>
  <si>
    <t>0049</t>
  </si>
  <si>
    <t xml:space="preserve">VV - Pokuty </t>
  </si>
  <si>
    <t>SÚ- Pokuty</t>
  </si>
  <si>
    <t>0051</t>
  </si>
  <si>
    <t xml:space="preserve">ŽP - Pokuty  </t>
  </si>
  <si>
    <t xml:space="preserve">Celkem Pohledávky z hlavní činnosti </t>
  </si>
  <si>
    <t>Graf č. 1 - Vývoj stavu pohledávek  2017-2018</t>
  </si>
  <si>
    <t>Graf č. 2  - Pohledávky k 31.12.2018</t>
  </si>
  <si>
    <t>DSH - Pokuty - spr. řízení - radar</t>
  </si>
  <si>
    <t>Převod HV do fondů</t>
  </si>
  <si>
    <t>Převod do Rezervního fondu</t>
  </si>
  <si>
    <t>Převod do Fondu odměn</t>
  </si>
  <si>
    <t>Nařízení odvodu do rozpočtu města</t>
  </si>
  <si>
    <t>241.0010 - běžný účet</t>
  </si>
  <si>
    <t>241.0014 - běžný účet - poliklinika</t>
  </si>
  <si>
    <t>Závazky ke dni 31.12.2018</t>
  </si>
  <si>
    <t>HV + DPPO</t>
  </si>
  <si>
    <t>(SU 324) kauce na byty - Litavská</t>
  </si>
  <si>
    <t>(SU 324) kauce SC Bonaparte</t>
  </si>
  <si>
    <t>(SU 324) kauce nebyty</t>
  </si>
  <si>
    <t>(SU 384) předplacené nájmy</t>
  </si>
  <si>
    <t>(SU 324) fond oprav - byty Litavská</t>
  </si>
  <si>
    <t>(SU 383) výdaje příštích období</t>
  </si>
  <si>
    <t>Závazky k 31.12.2018</t>
  </si>
  <si>
    <t>DPH 12/2018</t>
  </si>
  <si>
    <t>(SU 331) mzdy 12/2018</t>
  </si>
  <si>
    <t xml:space="preserve"> </t>
  </si>
  <si>
    <t>VV - Volby - služby</t>
  </si>
  <si>
    <t>VV - Volby - občerstvení</t>
  </si>
  <si>
    <t>FO - Úvěr cyklostezka a revolvingový úvěr valy, zeď</t>
  </si>
  <si>
    <t>Uložení odvodu do rozpočtu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</si>
</sst>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"/>
    <numFmt numFmtId="165" formatCode="_-* #,##0.00&quot; Kč&quot;_-;\-* #,##0.00&quot; Kč&quot;_-;_-* \-??&quot; Kč&quot;_-;_-@_-"/>
    <numFmt numFmtId="166" formatCode="\ #,##0.00&quot; Kč &quot;;\-#,##0.00&quot; Kč &quot;;&quot; -&quot;#&quot; Kč &quot;;@\ "/>
    <numFmt numFmtId="167" formatCode="#,##0.00_ ;\-#,##0.00\ "/>
    <numFmt numFmtId="168" formatCode="0000"/>
    <numFmt numFmtId="169" formatCode="#,##0.00\ [$Kč-405];[Red]\-#,##0.00\ [$Kč-405]"/>
    <numFmt numFmtId="170" formatCode="#,##0.00_ ;[Red]\-#,##0.00\ "/>
    <numFmt numFmtId="171" formatCode="#,##0.00\ &quot;Kč&quot;"/>
  </numFmts>
  <fonts count="44" x14ac:knownFonts="1">
    <font>
      <sz val="12"/>
      <name val="Times New Roman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Arial"/>
      <family val="2"/>
      <charset val="238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.25"/>
      <name val="Cambria"/>
      <family val="1"/>
      <charset val="238"/>
    </font>
    <font>
      <b/>
      <sz val="14"/>
      <color theme="1"/>
      <name val="Cambria"/>
      <family val="1"/>
      <charset val="238"/>
      <scheme val="major"/>
    </font>
    <font>
      <sz val="10.85"/>
      <name val="Cambria"/>
      <family val="1"/>
      <charset val="238"/>
    </font>
    <font>
      <sz val="11.25"/>
      <name val="Cambria"/>
      <family val="1"/>
      <charset val="238"/>
    </font>
    <font>
      <b/>
      <sz val="10.85"/>
      <name val="Cambria"/>
      <family val="1"/>
      <charset val="238"/>
    </font>
    <font>
      <sz val="10.85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.25"/>
      <name val="Cambria"/>
      <family val="1"/>
      <charset val="238"/>
    </font>
    <font>
      <sz val="10.85"/>
      <name val="Cambria"/>
      <family val="1"/>
      <charset val="238"/>
    </font>
    <font>
      <sz val="10.85"/>
      <name val="Cambria"/>
      <family val="1"/>
      <charset val="238"/>
    </font>
    <font>
      <b/>
      <sz val="12"/>
      <color theme="1"/>
      <name val="Cambria"/>
      <family val="1"/>
      <charset val="238"/>
      <scheme val="major"/>
    </font>
    <font>
      <sz val="10.85"/>
      <name val="Cambria"/>
      <family val="1"/>
      <charset val="238"/>
    </font>
    <font>
      <b/>
      <sz val="11"/>
      <name val="Cambria"/>
      <family val="1"/>
      <charset val="238"/>
    </font>
    <font>
      <sz val="11"/>
      <color indexed="8"/>
      <name val="Cambria"/>
      <family val="1"/>
      <charset val="238"/>
      <scheme val="major"/>
    </font>
    <font>
      <sz val="10.85"/>
      <name val="Cambria"/>
      <family val="1"/>
      <charset val="238"/>
    </font>
    <font>
      <b/>
      <sz val="10.85"/>
      <name val="Cambria"/>
      <family val="1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3D3D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4">
    <xf numFmtId="0" fontId="0" fillId="0" borderId="0"/>
    <xf numFmtId="0" fontId="12" fillId="0" borderId="0"/>
    <xf numFmtId="0" fontId="15" fillId="0" borderId="0"/>
    <xf numFmtId="0" fontId="16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7" fillId="0" borderId="0"/>
    <xf numFmtId="9" fontId="12" fillId="0" borderId="0" applyFont="0" applyFill="0" applyBorder="0" applyAlignment="0" applyProtection="0"/>
    <xf numFmtId="0" fontId="21" fillId="0" borderId="0"/>
    <xf numFmtId="165" fontId="21" fillId="0" borderId="0" applyFill="0" applyBorder="0" applyAlignment="0" applyProtection="0"/>
    <xf numFmtId="166" fontId="15" fillId="0" borderId="0" applyFill="0" applyBorder="0" applyAlignment="0" applyProtection="0"/>
    <xf numFmtId="9" fontId="15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6" fillId="0" borderId="0"/>
    <xf numFmtId="0" fontId="16" fillId="0" borderId="0"/>
    <xf numFmtId="9" fontId="16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8" fillId="0" borderId="0"/>
    <xf numFmtId="9" fontId="8" fillId="0" borderId="0" applyFont="0" applyFill="0" applyBorder="0" applyAlignment="0" applyProtection="0"/>
    <xf numFmtId="0" fontId="33" fillId="0" borderId="0"/>
    <xf numFmtId="0" fontId="34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36" fillId="0" borderId="0"/>
    <xf numFmtId="0" fontId="5" fillId="0" borderId="0"/>
    <xf numFmtId="0" fontId="39" fillId="0" borderId="0"/>
    <xf numFmtId="0" fontId="26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808">
    <xf numFmtId="0" fontId="0" fillId="0" borderId="0" xfId="0" applyProtection="1"/>
    <xf numFmtId="0" fontId="11" fillId="0" borderId="0" xfId="9"/>
    <xf numFmtId="0" fontId="11" fillId="0" borderId="0" xfId="13"/>
    <xf numFmtId="3" fontId="11" fillId="0" borderId="0" xfId="13" applyNumberFormat="1"/>
    <xf numFmtId="41" fontId="11" fillId="0" borderId="0" xfId="13" applyNumberFormat="1"/>
    <xf numFmtId="0" fontId="19" fillId="0" borderId="0" xfId="9" applyFont="1"/>
    <xf numFmtId="0" fontId="11" fillId="0" borderId="0" xfId="9" applyFont="1" applyFill="1"/>
    <xf numFmtId="0" fontId="22" fillId="0" borderId="0" xfId="0" applyFont="1" applyProtection="1"/>
    <xf numFmtId="4" fontId="23" fillId="0" borderId="0" xfId="0" applyNumberFormat="1" applyFont="1" applyAlignment="1" applyProtection="1">
      <alignment horizontal="right" vertical="distributed"/>
    </xf>
    <xf numFmtId="0" fontId="22" fillId="0" borderId="0" xfId="0" applyFont="1" applyAlignment="1" applyProtection="1"/>
    <xf numFmtId="4" fontId="22" fillId="0" borderId="0" xfId="0" applyNumberFormat="1" applyFont="1" applyAlignment="1" applyProtection="1">
      <alignment horizontal="right" vertical="distributed"/>
    </xf>
    <xf numFmtId="0" fontId="9" fillId="0" borderId="0" xfId="12" applyFont="1"/>
    <xf numFmtId="0" fontId="9" fillId="0" borderId="0" xfId="12" applyFont="1" applyAlignment="1">
      <alignment wrapText="1"/>
    </xf>
    <xf numFmtId="0" fontId="9" fillId="0" borderId="0" xfId="12" applyFont="1" applyFill="1" applyBorder="1"/>
    <xf numFmtId="4" fontId="9" fillId="0" borderId="0" xfId="12" applyNumberFormat="1" applyFont="1" applyFill="1" applyBorder="1"/>
    <xf numFmtId="0" fontId="11" fillId="0" borderId="0" xfId="13" applyAlignment="1">
      <alignment wrapText="1"/>
    </xf>
    <xf numFmtId="0" fontId="11" fillId="0" borderId="0" xfId="13" applyAlignment="1">
      <alignment horizontal="right" vertical="center"/>
    </xf>
    <xf numFmtId="43" fontId="20" fillId="4" borderId="10" xfId="9" applyNumberFormat="1" applyFont="1" applyFill="1" applyBorder="1" applyAlignment="1">
      <alignment horizontal="right" vertical="distributed"/>
    </xf>
    <xf numFmtId="43" fontId="20" fillId="4" borderId="10" xfId="9" applyNumberFormat="1" applyFont="1" applyFill="1" applyBorder="1" applyAlignment="1">
      <alignment horizontal="right" vertical="distributed" wrapText="1"/>
    </xf>
    <xf numFmtId="43" fontId="20" fillId="4" borderId="11" xfId="9" applyNumberFormat="1" applyFont="1" applyFill="1" applyBorder="1" applyAlignment="1">
      <alignment horizontal="right" vertical="distributed"/>
    </xf>
    <xf numFmtId="49" fontId="19" fillId="0" borderId="12" xfId="9" applyNumberFormat="1" applyFont="1" applyFill="1" applyBorder="1" applyAlignment="1">
      <alignment horizontal="left" vertical="distributed" wrapText="1"/>
    </xf>
    <xf numFmtId="43" fontId="19" fillId="0" borderId="13" xfId="9" applyNumberFormat="1" applyFont="1" applyFill="1" applyBorder="1" applyAlignment="1">
      <alignment horizontal="right" vertical="distributed" wrapText="1"/>
    </xf>
    <xf numFmtId="43" fontId="19" fillId="0" borderId="14" xfId="9" applyNumberFormat="1" applyFont="1" applyFill="1" applyBorder="1" applyAlignment="1">
      <alignment horizontal="right" vertical="distributed"/>
    </xf>
    <xf numFmtId="43" fontId="20" fillId="4" borderId="13" xfId="9" applyNumberFormat="1" applyFont="1" applyFill="1" applyBorder="1" applyAlignment="1">
      <alignment horizontal="right" vertical="distributed" wrapText="1"/>
    </xf>
    <xf numFmtId="43" fontId="20" fillId="4" borderId="14" xfId="9" applyNumberFormat="1" applyFont="1" applyFill="1" applyBorder="1" applyAlignment="1">
      <alignment horizontal="right" vertical="distributed"/>
    </xf>
    <xf numFmtId="0" fontId="20" fillId="3" borderId="15" xfId="9" applyFont="1" applyFill="1" applyBorder="1"/>
    <xf numFmtId="0" fontId="19" fillId="3" borderId="8" xfId="12" applyFont="1" applyFill="1" applyBorder="1" applyAlignment="1">
      <alignment wrapText="1"/>
    </xf>
    <xf numFmtId="0" fontId="20" fillId="3" borderId="8" xfId="12" applyFont="1" applyFill="1" applyBorder="1" applyAlignment="1">
      <alignment horizontal="center" vertical="top" wrapText="1"/>
    </xf>
    <xf numFmtId="0" fontId="19" fillId="0" borderId="9" xfId="12" applyFont="1" applyFill="1" applyBorder="1" applyAlignment="1"/>
    <xf numFmtId="4" fontId="19" fillId="0" borderId="10" xfId="12" applyNumberFormat="1" applyFont="1" applyFill="1" applyBorder="1" applyAlignment="1"/>
    <xf numFmtId="4" fontId="19" fillId="0" borderId="10" xfId="12" applyNumberFormat="1" applyFont="1" applyFill="1" applyBorder="1" applyAlignment="1">
      <alignment vertical="distributed"/>
    </xf>
    <xf numFmtId="0" fontId="19" fillId="0" borderId="12" xfId="12" applyFont="1" applyFill="1" applyBorder="1" applyAlignment="1">
      <alignment wrapText="1"/>
    </xf>
    <xf numFmtId="4" fontId="19" fillId="0" borderId="13" xfId="12" applyNumberFormat="1" applyFont="1" applyFill="1" applyBorder="1" applyAlignment="1">
      <alignment vertical="top" wrapText="1"/>
    </xf>
    <xf numFmtId="4" fontId="19" fillId="0" borderId="13" xfId="12" applyNumberFormat="1" applyFont="1" applyFill="1" applyBorder="1" applyAlignment="1">
      <alignment vertical="distributed" wrapText="1"/>
    </xf>
    <xf numFmtId="4" fontId="19" fillId="0" borderId="13" xfId="12" applyNumberFormat="1" applyFont="1" applyFill="1" applyBorder="1" applyAlignment="1"/>
    <xf numFmtId="4" fontId="19" fillId="0" borderId="13" xfId="12" applyNumberFormat="1" applyFont="1" applyFill="1" applyBorder="1" applyAlignment="1">
      <alignment vertical="distributed"/>
    </xf>
    <xf numFmtId="0" fontId="20" fillId="0" borderId="12" xfId="12" applyFont="1" applyFill="1" applyBorder="1" applyAlignment="1">
      <alignment wrapText="1"/>
    </xf>
    <xf numFmtId="4" fontId="20" fillId="0" borderId="13" xfId="12" applyNumberFormat="1" applyFont="1" applyFill="1" applyBorder="1" applyAlignment="1"/>
    <xf numFmtId="4" fontId="20" fillId="0" borderId="13" xfId="12" applyNumberFormat="1" applyFont="1" applyFill="1" applyBorder="1" applyAlignment="1">
      <alignment vertical="distributed"/>
    </xf>
    <xf numFmtId="4" fontId="19" fillId="0" borderId="13" xfId="12" applyNumberFormat="1" applyFont="1" applyFill="1" applyBorder="1" applyAlignment="1">
      <alignment horizontal="right" vertical="distributed" wrapText="1"/>
    </xf>
    <xf numFmtId="43" fontId="19" fillId="0" borderId="13" xfId="12" applyNumberFormat="1" applyFont="1" applyFill="1" applyBorder="1" applyAlignment="1">
      <alignment horizontal="right" vertical="justify" wrapText="1"/>
    </xf>
    <xf numFmtId="43" fontId="19" fillId="0" borderId="13" xfId="12" applyNumberFormat="1" applyFont="1" applyFill="1" applyBorder="1" applyAlignment="1">
      <alignment horizontal="right" vertical="distributed" wrapText="1"/>
    </xf>
    <xf numFmtId="0" fontId="13" fillId="0" borderId="12" xfId="12" applyFont="1" applyFill="1" applyBorder="1" applyAlignment="1">
      <alignment wrapText="1"/>
    </xf>
    <xf numFmtId="4" fontId="13" fillId="0" borderId="13" xfId="12" applyNumberFormat="1" applyFont="1" applyFill="1" applyBorder="1" applyAlignment="1">
      <alignment horizontal="right" vertical="distributed"/>
    </xf>
    <xf numFmtId="43" fontId="13" fillId="0" borderId="13" xfId="12" applyNumberFormat="1" applyFont="1" applyFill="1" applyBorder="1" applyAlignment="1">
      <alignment horizontal="right" vertical="justify"/>
    </xf>
    <xf numFmtId="43" fontId="19" fillId="0" borderId="13" xfId="12" applyNumberFormat="1" applyFont="1" applyFill="1" applyBorder="1" applyAlignment="1">
      <alignment horizontal="right" vertical="distributed"/>
    </xf>
    <xf numFmtId="4" fontId="19" fillId="0" borderId="13" xfId="12" applyNumberFormat="1" applyFont="1" applyFill="1" applyBorder="1" applyAlignment="1">
      <alignment horizontal="right" vertical="distributed"/>
    </xf>
    <xf numFmtId="43" fontId="19" fillId="0" borderId="13" xfId="12" applyNumberFormat="1" applyFont="1" applyFill="1" applyBorder="1" applyAlignment="1">
      <alignment horizontal="right" vertical="justify"/>
    </xf>
    <xf numFmtId="4" fontId="20" fillId="0" borderId="13" xfId="12" applyNumberFormat="1" applyFont="1" applyFill="1" applyBorder="1" applyAlignment="1">
      <alignment horizontal="right" vertical="distributed"/>
    </xf>
    <xf numFmtId="43" fontId="20" fillId="0" borderId="13" xfId="12" applyNumberFormat="1" applyFont="1" applyFill="1" applyBorder="1" applyAlignment="1">
      <alignment horizontal="right" vertical="justify"/>
    </xf>
    <xf numFmtId="43" fontId="20" fillId="0" borderId="13" xfId="12" applyNumberFormat="1" applyFont="1" applyFill="1" applyBorder="1" applyAlignment="1">
      <alignment horizontal="right" vertical="distributed"/>
    </xf>
    <xf numFmtId="43" fontId="19" fillId="0" borderId="14" xfId="12" applyNumberFormat="1" applyFont="1" applyFill="1" applyBorder="1" applyAlignment="1">
      <alignment horizontal="right" vertical="distributed"/>
    </xf>
    <xf numFmtId="43" fontId="19" fillId="0" borderId="24" xfId="12" applyNumberFormat="1" applyFont="1" applyFill="1" applyBorder="1" applyAlignment="1">
      <alignment horizontal="right" vertical="distributed"/>
    </xf>
    <xf numFmtId="4" fontId="22" fillId="0" borderId="0" xfId="0" applyNumberFormat="1" applyFont="1" applyProtection="1"/>
    <xf numFmtId="43" fontId="9" fillId="0" borderId="0" xfId="12" applyNumberFormat="1" applyFont="1"/>
    <xf numFmtId="0" fontId="20" fillId="0" borderId="20" xfId="12" applyFont="1" applyFill="1" applyBorder="1" applyAlignment="1">
      <alignment horizontal="left"/>
    </xf>
    <xf numFmtId="0" fontId="20" fillId="0" borderId="21" xfId="12" applyFont="1" applyFill="1" applyBorder="1" applyAlignment="1">
      <alignment horizontal="left"/>
    </xf>
    <xf numFmtId="0" fontId="20" fillId="0" borderId="23" xfId="12" applyFont="1" applyFill="1" applyBorder="1" applyAlignment="1">
      <alignment horizontal="left"/>
    </xf>
    <xf numFmtId="0" fontId="19" fillId="0" borderId="18" xfId="12" applyFont="1" applyFill="1" applyBorder="1" applyAlignment="1">
      <alignment wrapText="1"/>
    </xf>
    <xf numFmtId="4" fontId="19" fillId="0" borderId="19" xfId="12" applyNumberFormat="1" applyFont="1" applyFill="1" applyBorder="1" applyAlignment="1">
      <alignment horizontal="right" vertical="distributed"/>
    </xf>
    <xf numFmtId="43" fontId="19" fillId="0" borderId="19" xfId="12" applyNumberFormat="1" applyFont="1" applyFill="1" applyBorder="1" applyAlignment="1">
      <alignment horizontal="right" vertical="justify"/>
    </xf>
    <xf numFmtId="43" fontId="19" fillId="0" borderId="19" xfId="12" applyNumberFormat="1" applyFont="1" applyFill="1" applyBorder="1" applyAlignment="1">
      <alignment horizontal="right" vertical="distributed"/>
    </xf>
    <xf numFmtId="0" fontId="9" fillId="0" borderId="34" xfId="12" applyFont="1" applyBorder="1"/>
    <xf numFmtId="3" fontId="13" fillId="0" borderId="22" xfId="13" applyNumberFormat="1" applyFont="1" applyFill="1" applyBorder="1"/>
    <xf numFmtId="0" fontId="19" fillId="0" borderId="12" xfId="13" applyFont="1" applyFill="1" applyBorder="1"/>
    <xf numFmtId="0" fontId="19" fillId="0" borderId="39" xfId="13" applyFont="1" applyFill="1" applyBorder="1"/>
    <xf numFmtId="3" fontId="13" fillId="0" borderId="13" xfId="13" applyNumberFormat="1" applyFont="1" applyFill="1" applyBorder="1"/>
    <xf numFmtId="3" fontId="13" fillId="0" borderId="42" xfId="13" applyNumberFormat="1" applyFont="1" applyFill="1" applyBorder="1"/>
    <xf numFmtId="49" fontId="13" fillId="0" borderId="13" xfId="13" applyNumberFormat="1" applyFont="1" applyFill="1" applyBorder="1" applyAlignment="1">
      <alignment horizontal="right"/>
    </xf>
    <xf numFmtId="49" fontId="13" fillId="0" borderId="42" xfId="13" applyNumberFormat="1" applyFont="1" applyFill="1" applyBorder="1" applyAlignment="1">
      <alignment horizontal="right"/>
    </xf>
    <xf numFmtId="41" fontId="13" fillId="0" borderId="13" xfId="13" applyNumberFormat="1" applyFont="1" applyFill="1" applyBorder="1" applyAlignment="1">
      <alignment horizontal="right" vertical="distributed"/>
    </xf>
    <xf numFmtId="41" fontId="13" fillId="0" borderId="42" xfId="13" applyNumberFormat="1" applyFont="1" applyFill="1" applyBorder="1" applyAlignment="1">
      <alignment horizontal="right" vertical="distributed"/>
    </xf>
    <xf numFmtId="37" fontId="13" fillId="0" borderId="13" xfId="13" applyNumberFormat="1" applyFont="1" applyFill="1" applyBorder="1" applyAlignment="1">
      <alignment horizontal="right" vertical="distributed"/>
    </xf>
    <xf numFmtId="0" fontId="14" fillId="0" borderId="37" xfId="0" applyFont="1" applyFill="1" applyBorder="1" applyProtection="1"/>
    <xf numFmtId="0" fontId="14" fillId="0" borderId="12" xfId="0" applyFont="1" applyFill="1" applyBorder="1" applyProtection="1"/>
    <xf numFmtId="4" fontId="13" fillId="0" borderId="41" xfId="0" applyNumberFormat="1" applyFont="1" applyFill="1" applyBorder="1" applyAlignment="1" applyProtection="1">
      <alignment horizontal="right" vertical="distributed"/>
    </xf>
    <xf numFmtId="4" fontId="13" fillId="0" borderId="13" xfId="0" applyNumberFormat="1" applyFont="1" applyFill="1" applyBorder="1" applyAlignment="1" applyProtection="1">
      <alignment horizontal="right" vertical="distributed"/>
    </xf>
    <xf numFmtId="0" fontId="14" fillId="0" borderId="15" xfId="0" applyFont="1" applyFill="1" applyBorder="1" applyProtection="1"/>
    <xf numFmtId="4" fontId="13" fillId="0" borderId="16" xfId="0" applyNumberFormat="1" applyFont="1" applyFill="1" applyBorder="1" applyAlignment="1" applyProtection="1">
      <alignment horizontal="right" vertical="distributed"/>
    </xf>
    <xf numFmtId="0" fontId="14" fillId="3" borderId="8" xfId="0" applyFont="1" applyFill="1" applyBorder="1" applyProtection="1"/>
    <xf numFmtId="0" fontId="14" fillId="3" borderId="8" xfId="0" applyFont="1" applyFill="1" applyBorder="1" applyAlignment="1" applyProtection="1">
      <alignment horizontal="center"/>
    </xf>
    <xf numFmtId="0" fontId="20" fillId="0" borderId="20" xfId="12" applyFont="1" applyFill="1" applyBorder="1" applyAlignment="1">
      <alignment horizontal="left"/>
    </xf>
    <xf numFmtId="0" fontId="20" fillId="0" borderId="21" xfId="12" applyFont="1" applyFill="1" applyBorder="1" applyAlignment="1">
      <alignment horizontal="left"/>
    </xf>
    <xf numFmtId="0" fontId="20" fillId="0" borderId="23" xfId="12" applyFont="1" applyFill="1" applyBorder="1" applyAlignment="1">
      <alignment horizontal="left"/>
    </xf>
    <xf numFmtId="0" fontId="13" fillId="0" borderId="0" xfId="0" applyFont="1" applyAlignment="1" applyProtection="1"/>
    <xf numFmtId="0" fontId="13" fillId="0" borderId="0" xfId="0" applyFont="1" applyProtection="1"/>
    <xf numFmtId="4" fontId="13" fillId="0" borderId="0" xfId="0" applyNumberFormat="1" applyFont="1" applyAlignment="1" applyProtection="1">
      <alignment horizontal="right" vertical="distributed"/>
    </xf>
    <xf numFmtId="4" fontId="13" fillId="0" borderId="0" xfId="0" applyNumberFormat="1" applyFont="1" applyAlignment="1" applyProtection="1"/>
    <xf numFmtId="4" fontId="13" fillId="0" borderId="0" xfId="0" applyNumberFormat="1" applyFont="1" applyAlignment="1" applyProtection="1">
      <alignment horizontal="left" vertical="distributed"/>
    </xf>
    <xf numFmtId="4" fontId="13" fillId="0" borderId="0" xfId="0" applyNumberFormat="1" applyFont="1" applyAlignment="1" applyProtection="1">
      <alignment horizontal="right"/>
    </xf>
    <xf numFmtId="4" fontId="13" fillId="0" borderId="0" xfId="0" applyNumberFormat="1" applyFont="1" applyProtection="1"/>
    <xf numFmtId="4" fontId="22" fillId="0" borderId="0" xfId="0" applyNumberFormat="1" applyFont="1" applyAlignment="1" applyProtection="1">
      <alignment horizontal="left" vertical="distributed"/>
    </xf>
    <xf numFmtId="0" fontId="20" fillId="2" borderId="40" xfId="13" applyFont="1" applyFill="1" applyBorder="1" applyAlignment="1">
      <alignment horizontal="left" vertical="center"/>
    </xf>
    <xf numFmtId="3" fontId="20" fillId="2" borderId="43" xfId="13" applyNumberFormat="1" applyFont="1" applyFill="1" applyBorder="1" applyAlignment="1">
      <alignment horizontal="right" vertical="center"/>
    </xf>
    <xf numFmtId="3" fontId="20" fillId="2" borderId="16" xfId="13" applyNumberFormat="1" applyFont="1" applyFill="1" applyBorder="1" applyAlignment="1">
      <alignment horizontal="right" vertical="center"/>
    </xf>
    <xf numFmtId="3" fontId="20" fillId="2" borderId="28" xfId="13" applyNumberFormat="1" applyFont="1" applyFill="1" applyBorder="1" applyAlignment="1">
      <alignment horizontal="right" vertical="center"/>
    </xf>
    <xf numFmtId="43" fontId="20" fillId="5" borderId="14" xfId="12" applyNumberFormat="1" applyFont="1" applyFill="1" applyBorder="1" applyAlignment="1">
      <alignment horizontal="right" vertical="distributed"/>
    </xf>
    <xf numFmtId="10" fontId="19" fillId="0" borderId="11" xfId="12" applyNumberFormat="1" applyFont="1" applyFill="1" applyBorder="1" applyAlignment="1">
      <alignment horizontal="right" vertical="distributed"/>
    </xf>
    <xf numFmtId="10" fontId="19" fillId="0" borderId="14" xfId="12" applyNumberFormat="1" applyFont="1" applyFill="1" applyBorder="1" applyAlignment="1">
      <alignment horizontal="right" vertical="distributed" wrapText="1"/>
    </xf>
    <xf numFmtId="10" fontId="19" fillId="0" borderId="14" xfId="12" applyNumberFormat="1" applyFont="1" applyFill="1" applyBorder="1" applyAlignment="1">
      <alignment horizontal="right" vertical="distributed"/>
    </xf>
    <xf numFmtId="10" fontId="20" fillId="0" borderId="14" xfId="12" applyNumberFormat="1" applyFont="1" applyFill="1" applyBorder="1" applyAlignment="1">
      <alignment horizontal="right" vertical="distributed"/>
    </xf>
    <xf numFmtId="10" fontId="19" fillId="0" borderId="35" xfId="12" applyNumberFormat="1" applyFont="1" applyFill="1" applyBorder="1" applyAlignment="1">
      <alignment horizontal="right" vertical="distributed"/>
    </xf>
    <xf numFmtId="43" fontId="20" fillId="5" borderId="28" xfId="12" applyNumberFormat="1" applyFont="1" applyFill="1" applyBorder="1" applyAlignment="1">
      <alignment horizontal="right" vertical="distributed"/>
    </xf>
    <xf numFmtId="43" fontId="20" fillId="5" borderId="17" xfId="12" applyNumberFormat="1" applyFont="1" applyFill="1" applyBorder="1" applyAlignment="1">
      <alignment horizontal="right" vertical="distributed"/>
    </xf>
    <xf numFmtId="167" fontId="19" fillId="0" borderId="13" xfId="12" applyNumberFormat="1" applyFont="1" applyFill="1" applyBorder="1" applyAlignment="1">
      <alignment horizontal="right" vertical="justify" wrapText="1"/>
    </xf>
    <xf numFmtId="167" fontId="19" fillId="0" borderId="13" xfId="12" applyNumberFormat="1" applyFont="1" applyFill="1" applyBorder="1" applyAlignment="1">
      <alignment horizontal="right" vertical="justify"/>
    </xf>
    <xf numFmtId="167" fontId="19" fillId="0" borderId="13" xfId="12" applyNumberFormat="1" applyFont="1" applyFill="1" applyBorder="1" applyAlignment="1">
      <alignment horizontal="right" vertical="distributed"/>
    </xf>
    <xf numFmtId="0" fontId="14" fillId="0" borderId="0" xfId="0" applyFont="1" applyFill="1" applyBorder="1" applyProtection="1"/>
    <xf numFmtId="4" fontId="14" fillId="0" borderId="0" xfId="0" applyNumberFormat="1" applyFont="1" applyFill="1" applyBorder="1" applyAlignment="1" applyProtection="1">
      <alignment horizontal="right" vertical="distributed"/>
    </xf>
    <xf numFmtId="0" fontId="31" fillId="0" borderId="0" xfId="12" applyFont="1" applyFill="1"/>
    <xf numFmtId="0" fontId="30" fillId="0" borderId="0" xfId="12" applyFont="1" applyFill="1"/>
    <xf numFmtId="49" fontId="13" fillId="0" borderId="1" xfId="0" applyNumberFormat="1" applyFont="1" applyBorder="1" applyAlignment="1" applyProtection="1">
      <alignment vertical="center"/>
    </xf>
    <xf numFmtId="0" fontId="26" fillId="0" borderId="0" xfId="24" applyProtection="1"/>
    <xf numFmtId="49" fontId="26" fillId="0" borderId="1" xfId="24" applyNumberFormat="1" applyBorder="1" applyAlignment="1" applyProtection="1">
      <alignment vertical="center"/>
    </xf>
    <xf numFmtId="164" fontId="26" fillId="0" borderId="0" xfId="24" applyNumberFormat="1" applyAlignment="1" applyProtection="1">
      <alignment vertical="center"/>
    </xf>
    <xf numFmtId="49" fontId="26" fillId="0" borderId="0" xfId="24" applyNumberFormat="1" applyAlignment="1" applyProtection="1">
      <alignment vertical="center"/>
    </xf>
    <xf numFmtId="10" fontId="26" fillId="0" borderId="0" xfId="24" applyNumberFormat="1" applyAlignment="1" applyProtection="1">
      <alignment vertical="center"/>
    </xf>
    <xf numFmtId="164" fontId="28" fillId="6" borderId="0" xfId="24" applyNumberFormat="1" applyFont="1" applyFill="1" applyAlignment="1" applyProtection="1">
      <alignment horizontal="center" vertical="center" wrapText="1"/>
    </xf>
    <xf numFmtId="4" fontId="28" fillId="6" borderId="0" xfId="24" applyNumberFormat="1" applyFont="1" applyFill="1" applyAlignment="1" applyProtection="1">
      <alignment horizontal="center" vertical="center" wrapText="1"/>
    </xf>
    <xf numFmtId="10" fontId="28" fillId="6" borderId="0" xfId="24" applyNumberFormat="1" applyFont="1" applyFill="1" applyAlignment="1" applyProtection="1">
      <alignment horizontal="center" vertical="center" wrapText="1"/>
    </xf>
    <xf numFmtId="49" fontId="28" fillId="6" borderId="0" xfId="24" applyNumberFormat="1" applyFont="1" applyFill="1" applyAlignment="1" applyProtection="1">
      <alignment horizontal="center" vertical="center" wrapText="1"/>
    </xf>
    <xf numFmtId="164" fontId="26" fillId="0" borderId="1" xfId="24" applyNumberFormat="1" applyBorder="1" applyAlignment="1" applyProtection="1">
      <alignment vertical="center"/>
    </xf>
    <xf numFmtId="4" fontId="26" fillId="0" borderId="1" xfId="24" applyNumberFormat="1" applyBorder="1" applyAlignment="1" applyProtection="1">
      <alignment vertical="center"/>
    </xf>
    <xf numFmtId="10" fontId="26" fillId="0" borderId="1" xfId="24" applyNumberFormat="1" applyBorder="1" applyAlignment="1" applyProtection="1">
      <alignment vertical="center"/>
    </xf>
    <xf numFmtId="164" fontId="28" fillId="4" borderId="1" xfId="24" applyNumberFormat="1" applyFont="1" applyFill="1" applyBorder="1" applyAlignment="1" applyProtection="1">
      <alignment vertical="center"/>
    </xf>
    <xf numFmtId="4" fontId="28" fillId="4" borderId="1" xfId="24" applyNumberFormat="1" applyFont="1" applyFill="1" applyBorder="1" applyAlignment="1" applyProtection="1">
      <alignment vertical="center"/>
    </xf>
    <xf numFmtId="10" fontId="28" fillId="4" borderId="1" xfId="24" applyNumberFormat="1" applyFont="1" applyFill="1" applyBorder="1" applyAlignment="1" applyProtection="1">
      <alignment vertical="center"/>
    </xf>
    <xf numFmtId="49" fontId="28" fillId="4" borderId="1" xfId="24" applyNumberFormat="1" applyFont="1" applyFill="1" applyBorder="1" applyAlignment="1" applyProtection="1">
      <alignment vertical="center" wrapText="1"/>
    </xf>
    <xf numFmtId="164" fontId="28" fillId="6" borderId="1" xfId="24" applyNumberFormat="1" applyFont="1" applyFill="1" applyBorder="1" applyAlignment="1" applyProtection="1">
      <alignment vertical="center"/>
    </xf>
    <xf numFmtId="4" fontId="28" fillId="6" borderId="1" xfId="24" applyNumberFormat="1" applyFont="1" applyFill="1" applyBorder="1" applyAlignment="1" applyProtection="1">
      <alignment vertical="center"/>
    </xf>
    <xf numFmtId="10" fontId="28" fillId="6" borderId="1" xfId="24" applyNumberFormat="1" applyFont="1" applyFill="1" applyBorder="1" applyAlignment="1" applyProtection="1">
      <alignment vertical="center"/>
    </xf>
    <xf numFmtId="49" fontId="28" fillId="6" borderId="1" xfId="24" applyNumberFormat="1" applyFont="1" applyFill="1" applyBorder="1" applyAlignment="1" applyProtection="1">
      <alignment vertical="center" wrapText="1"/>
    </xf>
    <xf numFmtId="49" fontId="26" fillId="0" borderId="1" xfId="24" applyNumberFormat="1" applyBorder="1" applyAlignment="1" applyProtection="1">
      <alignment vertical="center" wrapText="1"/>
    </xf>
    <xf numFmtId="4" fontId="26" fillId="0" borderId="0" xfId="24" applyNumberFormat="1" applyProtection="1"/>
    <xf numFmtId="4" fontId="26" fillId="0" borderId="0" xfId="24" applyNumberFormat="1" applyAlignment="1" applyProtection="1">
      <alignment vertical="center"/>
    </xf>
    <xf numFmtId="0" fontId="7" fillId="0" borderId="0" xfId="35" applyFont="1"/>
    <xf numFmtId="0" fontId="20" fillId="3" borderId="8" xfId="35" applyFont="1" applyFill="1" applyBorder="1" applyAlignment="1">
      <alignment horizontal="center"/>
    </xf>
    <xf numFmtId="0" fontId="20" fillId="3" borderId="2" xfId="35" applyFont="1" applyFill="1" applyBorder="1" applyAlignment="1">
      <alignment horizontal="center"/>
    </xf>
    <xf numFmtId="0" fontId="7" fillId="0" borderId="30" xfId="35" applyFont="1" applyBorder="1"/>
    <xf numFmtId="43" fontId="19" fillId="0" borderId="14" xfId="35" applyNumberFormat="1" applyFont="1" applyFill="1" applyBorder="1" applyAlignment="1">
      <alignment horizontal="right" vertical="distributed"/>
    </xf>
    <xf numFmtId="43" fontId="20" fillId="4" borderId="47" xfId="35" applyNumberFormat="1" applyFont="1" applyFill="1" applyBorder="1" applyAlignment="1">
      <alignment horizontal="right" vertical="distributed"/>
    </xf>
    <xf numFmtId="0" fontId="19" fillId="0" borderId="45" xfId="35" applyFont="1" applyFill="1" applyBorder="1" applyAlignment="1">
      <alignment horizontal="center"/>
    </xf>
    <xf numFmtId="43" fontId="19" fillId="0" borderId="11" xfId="35" applyNumberFormat="1" applyFont="1" applyFill="1" applyBorder="1" applyAlignment="1">
      <alignment horizontal="right" vertical="distributed"/>
    </xf>
    <xf numFmtId="0" fontId="19" fillId="0" borderId="30" xfId="35" applyFont="1" applyFill="1" applyBorder="1"/>
    <xf numFmtId="43" fontId="20" fillId="3" borderId="47" xfId="35" applyNumberFormat="1" applyFont="1" applyFill="1" applyBorder="1" applyAlignment="1">
      <alignment horizontal="right" vertical="distributed"/>
    </xf>
    <xf numFmtId="0" fontId="19" fillId="0" borderId="30" xfId="35" applyFont="1" applyFill="1" applyBorder="1" applyAlignment="1">
      <alignment horizontal="center"/>
    </xf>
    <xf numFmtId="0" fontId="20" fillId="3" borderId="0" xfId="35" applyFont="1" applyFill="1" applyBorder="1" applyAlignment="1">
      <alignment horizontal="left"/>
    </xf>
    <xf numFmtId="43" fontId="7" fillId="0" borderId="0" xfId="35" applyNumberFormat="1" applyFont="1"/>
    <xf numFmtId="43" fontId="20" fillId="3" borderId="8" xfId="35" applyNumberFormat="1" applyFont="1" applyFill="1" applyBorder="1" applyAlignment="1">
      <alignment horizontal="right" vertical="distributed"/>
    </xf>
    <xf numFmtId="0" fontId="7" fillId="0" borderId="0" xfId="35" applyFont="1" applyBorder="1"/>
    <xf numFmtId="0" fontId="7" fillId="0" borderId="0" xfId="35" applyFont="1" applyAlignment="1">
      <alignment vertical="center"/>
    </xf>
    <xf numFmtId="0" fontId="7" fillId="0" borderId="0" xfId="35" applyFont="1" applyBorder="1" applyAlignment="1">
      <alignment horizontal="center" vertical="center" wrapText="1"/>
    </xf>
    <xf numFmtId="0" fontId="7" fillId="0" borderId="0" xfId="35" applyFont="1" applyBorder="1" applyAlignment="1">
      <alignment horizontal="center" wrapText="1"/>
    </xf>
    <xf numFmtId="4" fontId="7" fillId="0" borderId="0" xfId="35" applyNumberFormat="1" applyFont="1" applyBorder="1"/>
    <xf numFmtId="0" fontId="14" fillId="3" borderId="40" xfId="0" applyFont="1" applyFill="1" applyBorder="1" applyProtection="1"/>
    <xf numFmtId="4" fontId="14" fillId="3" borderId="43" xfId="0" applyNumberFormat="1" applyFont="1" applyFill="1" applyBorder="1" applyAlignment="1" applyProtection="1">
      <alignment horizontal="right" vertical="distributed"/>
    </xf>
    <xf numFmtId="4" fontId="14" fillId="3" borderId="28" xfId="0" applyNumberFormat="1" applyFont="1" applyFill="1" applyBorder="1" applyAlignment="1" applyProtection="1">
      <alignment horizontal="right" vertical="distributed"/>
    </xf>
    <xf numFmtId="43" fontId="11" fillId="0" borderId="0" xfId="9" applyNumberFormat="1"/>
    <xf numFmtId="0" fontId="14" fillId="3" borderId="8" xfId="0" applyFont="1" applyFill="1" applyBorder="1" applyAlignment="1" applyProtection="1">
      <alignment horizontal="center" wrapText="1"/>
    </xf>
    <xf numFmtId="3" fontId="11" fillId="0" borderId="0" xfId="13" applyNumberFormat="1" applyAlignment="1">
      <alignment horizontal="right" vertical="center"/>
    </xf>
    <xf numFmtId="3" fontId="20" fillId="3" borderId="3" xfId="13" applyNumberFormat="1" applyFont="1" applyFill="1" applyBorder="1" applyAlignment="1">
      <alignment horizontal="center" vertical="center" wrapText="1"/>
    </xf>
    <xf numFmtId="0" fontId="20" fillId="3" borderId="3" xfId="13" applyFont="1" applyFill="1" applyBorder="1" applyAlignment="1">
      <alignment horizontal="center" vertical="center" wrapText="1"/>
    </xf>
    <xf numFmtId="0" fontId="7" fillId="0" borderId="0" xfId="12" applyFont="1" applyAlignment="1">
      <alignment wrapText="1"/>
    </xf>
    <xf numFmtId="0" fontId="20" fillId="0" borderId="12" xfId="12" applyFont="1" applyFill="1" applyBorder="1" applyAlignment="1">
      <alignment horizontal="left"/>
    </xf>
    <xf numFmtId="0" fontId="20" fillId="3" borderId="20" xfId="12" applyFont="1" applyFill="1" applyBorder="1" applyAlignment="1">
      <alignment horizontal="left"/>
    </xf>
    <xf numFmtId="43" fontId="20" fillId="3" borderId="33" xfId="12" applyNumberFormat="1" applyFont="1" applyFill="1" applyBorder="1" applyAlignment="1">
      <alignment horizontal="right" vertical="distributed"/>
    </xf>
    <xf numFmtId="43" fontId="20" fillId="3" borderId="22" xfId="12" applyNumberFormat="1" applyFont="1" applyFill="1" applyBorder="1" applyAlignment="1">
      <alignment horizontal="right" vertical="distributed"/>
    </xf>
    <xf numFmtId="0" fontId="20" fillId="0" borderId="20" xfId="12" applyFont="1" applyFill="1" applyBorder="1" applyAlignment="1">
      <alignment horizontal="left"/>
    </xf>
    <xf numFmtId="0" fontId="20" fillId="0" borderId="13" xfId="12" applyFont="1" applyFill="1" applyBorder="1" applyAlignment="1">
      <alignment horizontal="left"/>
    </xf>
    <xf numFmtId="4" fontId="19" fillId="0" borderId="13" xfId="12" applyNumberFormat="1" applyFont="1" applyFill="1" applyBorder="1" applyAlignment="1">
      <alignment horizontal="right"/>
    </xf>
    <xf numFmtId="4" fontId="19" fillId="3" borderId="33" xfId="12" applyNumberFormat="1" applyFont="1" applyFill="1" applyBorder="1" applyAlignment="1">
      <alignment horizontal="right"/>
    </xf>
    <xf numFmtId="43" fontId="19" fillId="3" borderId="13" xfId="12" applyNumberFormat="1" applyFont="1" applyFill="1" applyBorder="1" applyAlignment="1">
      <alignment horizontal="right" vertical="distributed"/>
    </xf>
    <xf numFmtId="4" fontId="13" fillId="0" borderId="21" xfId="12" applyNumberFormat="1" applyFont="1" applyFill="1" applyBorder="1" applyAlignment="1">
      <alignment horizontal="right" vertical="distributed"/>
    </xf>
    <xf numFmtId="43" fontId="19" fillId="0" borderId="33" xfId="12" applyNumberFormat="1" applyFont="1" applyFill="1" applyBorder="1" applyAlignment="1">
      <alignment horizontal="right" vertical="distributed"/>
    </xf>
    <xf numFmtId="10" fontId="19" fillId="0" borderId="22" xfId="12" applyNumberFormat="1" applyFont="1" applyFill="1" applyBorder="1" applyAlignment="1">
      <alignment horizontal="right" vertical="distributed"/>
    </xf>
    <xf numFmtId="43" fontId="20" fillId="0" borderId="21" xfId="12" applyNumberFormat="1" applyFont="1" applyFill="1" applyBorder="1" applyAlignment="1">
      <alignment horizontal="right" vertical="distributed"/>
    </xf>
    <xf numFmtId="4" fontId="19" fillId="0" borderId="33" xfId="12" applyNumberFormat="1" applyFont="1" applyFill="1" applyBorder="1" applyAlignment="1">
      <alignment horizontal="right"/>
    </xf>
    <xf numFmtId="0" fontId="14" fillId="0" borderId="20" xfId="12" applyFont="1" applyFill="1" applyBorder="1" applyAlignment="1">
      <alignment wrapText="1"/>
    </xf>
    <xf numFmtId="4" fontId="14" fillId="0" borderId="21" xfId="12" applyNumberFormat="1" applyFont="1" applyFill="1" applyBorder="1" applyAlignment="1">
      <alignment horizontal="right" vertical="distributed"/>
    </xf>
    <xf numFmtId="43" fontId="14" fillId="0" borderId="13" xfId="12" applyNumberFormat="1" applyFont="1" applyFill="1" applyBorder="1" applyAlignment="1">
      <alignment horizontal="right" vertical="justify"/>
    </xf>
    <xf numFmtId="43" fontId="20" fillId="0" borderId="33" xfId="12" applyNumberFormat="1" applyFont="1" applyFill="1" applyBorder="1" applyAlignment="1">
      <alignment horizontal="right" vertical="distributed"/>
    </xf>
    <xf numFmtId="43" fontId="19" fillId="3" borderId="33" xfId="12" applyNumberFormat="1" applyFont="1" applyFill="1" applyBorder="1" applyAlignment="1">
      <alignment horizontal="right" vertical="distributed"/>
    </xf>
    <xf numFmtId="43" fontId="19" fillId="0" borderId="22" xfId="12" applyNumberFormat="1" applyFont="1" applyFill="1" applyBorder="1" applyAlignment="1">
      <alignment horizontal="right" vertical="distributed"/>
    </xf>
    <xf numFmtId="0" fontId="20" fillId="3" borderId="20" xfId="12" applyFont="1" applyFill="1" applyBorder="1" applyAlignment="1">
      <alignment horizontal="left"/>
    </xf>
    <xf numFmtId="0" fontId="20" fillId="0" borderId="20" xfId="12" applyFont="1" applyFill="1" applyBorder="1" applyAlignment="1">
      <alignment horizontal="left"/>
    </xf>
    <xf numFmtId="49" fontId="20" fillId="4" borderId="9" xfId="9" applyNumberFormat="1" applyFont="1" applyFill="1" applyBorder="1" applyAlignment="1">
      <alignment horizontal="left" vertical="distributed" wrapText="1"/>
    </xf>
    <xf numFmtId="49" fontId="20" fillId="4" borderId="12" xfId="9" applyNumberFormat="1" applyFont="1" applyFill="1" applyBorder="1" applyAlignment="1">
      <alignment horizontal="left" vertical="distributed" wrapText="1"/>
    </xf>
    <xf numFmtId="4" fontId="20" fillId="3" borderId="13" xfId="12" applyNumberFormat="1" applyFont="1" applyFill="1" applyBorder="1" applyAlignment="1">
      <alignment horizontal="right"/>
    </xf>
    <xf numFmtId="4" fontId="20" fillId="3" borderId="23" xfId="12" applyNumberFormat="1" applyFont="1" applyFill="1" applyBorder="1" applyAlignment="1">
      <alignment horizontal="right"/>
    </xf>
    <xf numFmtId="43" fontId="20" fillId="3" borderId="13" xfId="12" applyNumberFormat="1" applyFont="1" applyFill="1" applyBorder="1" applyAlignment="1">
      <alignment horizontal="right"/>
    </xf>
    <xf numFmtId="4" fontId="19" fillId="0" borderId="21" xfId="12" applyNumberFormat="1" applyFont="1" applyFill="1" applyBorder="1" applyAlignment="1">
      <alignment horizontal="right"/>
    </xf>
    <xf numFmtId="43" fontId="20" fillId="3" borderId="33" xfId="12" applyNumberFormat="1" applyFont="1" applyFill="1" applyBorder="1" applyAlignment="1">
      <alignment horizontal="right"/>
    </xf>
    <xf numFmtId="10" fontId="26" fillId="0" borderId="1" xfId="24" applyNumberFormat="1" applyBorder="1" applyAlignment="1" applyProtection="1">
      <alignment vertical="center" wrapText="1"/>
    </xf>
    <xf numFmtId="49" fontId="28" fillId="4" borderId="1" xfId="24" applyNumberFormat="1" applyFont="1" applyFill="1" applyBorder="1" applyAlignment="1" applyProtection="1">
      <alignment vertical="center"/>
    </xf>
    <xf numFmtId="10" fontId="28" fillId="4" borderId="1" xfId="24" applyNumberFormat="1" applyFont="1" applyFill="1" applyBorder="1" applyAlignment="1" applyProtection="1">
      <alignment vertical="center" wrapText="1"/>
    </xf>
    <xf numFmtId="49" fontId="28" fillId="6" borderId="1" xfId="24" applyNumberFormat="1" applyFont="1" applyFill="1" applyBorder="1" applyAlignment="1" applyProtection="1">
      <alignment vertical="center"/>
    </xf>
    <xf numFmtId="10" fontId="28" fillId="6" borderId="1" xfId="24" applyNumberFormat="1" applyFont="1" applyFill="1" applyBorder="1" applyAlignment="1" applyProtection="1">
      <alignment vertical="center" wrapText="1"/>
    </xf>
    <xf numFmtId="0" fontId="26" fillId="0" borderId="0" xfId="24" applyFill="1" applyBorder="1" applyProtection="1"/>
    <xf numFmtId="164" fontId="28" fillId="0" borderId="0" xfId="24" applyNumberFormat="1" applyFont="1" applyFill="1" applyBorder="1" applyAlignment="1" applyProtection="1">
      <alignment vertical="center"/>
    </xf>
    <xf numFmtId="49" fontId="28" fillId="0" borderId="0" xfId="24" applyNumberFormat="1" applyFont="1" applyFill="1" applyBorder="1" applyAlignment="1" applyProtection="1">
      <alignment vertical="center"/>
    </xf>
    <xf numFmtId="164" fontId="28" fillId="2" borderId="0" xfId="24" applyNumberFormat="1" applyFont="1" applyFill="1" applyAlignment="1" applyProtection="1">
      <alignment vertical="center"/>
    </xf>
    <xf numFmtId="4" fontId="28" fillId="2" borderId="0" xfId="24" applyNumberFormat="1" applyFont="1" applyFill="1" applyAlignment="1" applyProtection="1">
      <alignment vertical="center"/>
    </xf>
    <xf numFmtId="10" fontId="28" fillId="2" borderId="0" xfId="24" applyNumberFormat="1" applyFont="1" applyFill="1" applyAlignment="1" applyProtection="1">
      <alignment vertical="center"/>
    </xf>
    <xf numFmtId="49" fontId="28" fillId="2" borderId="0" xfId="24" applyNumberFormat="1" applyFont="1" applyFill="1" applyAlignment="1" applyProtection="1">
      <alignment vertical="center"/>
    </xf>
    <xf numFmtId="4" fontId="28" fillId="0" borderId="0" xfId="24" applyNumberFormat="1" applyFont="1" applyFill="1" applyBorder="1" applyAlignment="1" applyProtection="1">
      <alignment vertical="center"/>
    </xf>
    <xf numFmtId="49" fontId="26" fillId="0" borderId="13" xfId="24" applyNumberFormat="1" applyBorder="1" applyAlignment="1" applyProtection="1">
      <alignment vertical="center"/>
    </xf>
    <xf numFmtId="164" fontId="26" fillId="0" borderId="13" xfId="24" applyNumberFormat="1" applyBorder="1" applyAlignment="1" applyProtection="1">
      <alignment vertical="center"/>
    </xf>
    <xf numFmtId="49" fontId="26" fillId="4" borderId="13" xfId="24" applyNumberFormat="1" applyFill="1" applyBorder="1" applyAlignment="1" applyProtection="1">
      <alignment vertical="center"/>
    </xf>
    <xf numFmtId="164" fontId="26" fillId="4" borderId="13" xfId="24" applyNumberFormat="1" applyFill="1" applyBorder="1" applyAlignment="1" applyProtection="1">
      <alignment vertical="center"/>
    </xf>
    <xf numFmtId="49" fontId="26" fillId="4" borderId="13" xfId="24" applyNumberFormat="1" applyFont="1" applyFill="1" applyBorder="1" applyAlignment="1" applyProtection="1">
      <alignment vertical="center"/>
    </xf>
    <xf numFmtId="49" fontId="26" fillId="0" borderId="13" xfId="24" applyNumberFormat="1" applyFont="1" applyBorder="1" applyAlignment="1" applyProtection="1">
      <alignment vertical="center"/>
    </xf>
    <xf numFmtId="49" fontId="28" fillId="6" borderId="8" xfId="24" applyNumberFormat="1" applyFont="1" applyFill="1" applyBorder="1" applyAlignment="1" applyProtection="1">
      <alignment horizontal="center" vertical="center" wrapText="1"/>
    </xf>
    <xf numFmtId="164" fontId="28" fillId="6" borderId="8" xfId="24" applyNumberFormat="1" applyFont="1" applyFill="1" applyBorder="1" applyAlignment="1" applyProtection="1">
      <alignment horizontal="center" vertical="center" wrapText="1"/>
    </xf>
    <xf numFmtId="4" fontId="28" fillId="6" borderId="8" xfId="24" applyNumberFormat="1" applyFont="1" applyFill="1" applyBorder="1" applyAlignment="1" applyProtection="1">
      <alignment horizontal="center" vertical="center" wrapText="1"/>
    </xf>
    <xf numFmtId="49" fontId="26" fillId="0" borderId="12" xfId="24" applyNumberFormat="1" applyBorder="1" applyAlignment="1" applyProtection="1">
      <alignment vertical="center"/>
    </xf>
    <xf numFmtId="4" fontId="26" fillId="0" borderId="14" xfId="24" applyNumberFormat="1" applyFill="1" applyBorder="1" applyAlignment="1" applyProtection="1">
      <alignment vertical="center"/>
    </xf>
    <xf numFmtId="4" fontId="26" fillId="0" borderId="14" xfId="24" applyNumberFormat="1" applyBorder="1" applyAlignment="1" applyProtection="1">
      <alignment vertical="center"/>
    </xf>
    <xf numFmtId="49" fontId="26" fillId="4" borderId="12" xfId="24" applyNumberFormat="1" applyFill="1" applyBorder="1" applyAlignment="1" applyProtection="1">
      <alignment vertical="center"/>
    </xf>
    <xf numFmtId="4" fontId="26" fillId="4" borderId="14" xfId="24" applyNumberFormat="1" applyFill="1" applyBorder="1" applyAlignment="1" applyProtection="1">
      <alignment vertical="center"/>
    </xf>
    <xf numFmtId="49" fontId="28" fillId="6" borderId="15" xfId="24" applyNumberFormat="1" applyFont="1" applyFill="1" applyBorder="1" applyAlignment="1" applyProtection="1">
      <alignment vertical="center"/>
    </xf>
    <xf numFmtId="49" fontId="28" fillId="6" borderId="16" xfId="24" applyNumberFormat="1" applyFont="1" applyFill="1" applyBorder="1" applyAlignment="1" applyProtection="1">
      <alignment vertical="center"/>
    </xf>
    <xf numFmtId="164" fontId="28" fillId="6" borderId="16" xfId="24" applyNumberFormat="1" applyFont="1" applyFill="1" applyBorder="1" applyAlignment="1" applyProtection="1">
      <alignment vertical="center"/>
    </xf>
    <xf numFmtId="4" fontId="28" fillId="6" borderId="17" xfId="24" applyNumberFormat="1" applyFont="1" applyFill="1" applyBorder="1" applyAlignment="1" applyProtection="1">
      <alignment vertical="center"/>
    </xf>
    <xf numFmtId="167" fontId="19" fillId="0" borderId="23" xfId="12" applyNumberFormat="1" applyFont="1" applyFill="1" applyBorder="1" applyAlignment="1">
      <alignment horizontal="right" vertical="distributed"/>
    </xf>
    <xf numFmtId="43" fontId="19" fillId="0" borderId="23" xfId="12" applyNumberFormat="1" applyFont="1" applyFill="1" applyBorder="1" applyAlignment="1">
      <alignment horizontal="right" vertical="distributed"/>
    </xf>
    <xf numFmtId="0" fontId="26" fillId="0" borderId="0" xfId="24" applyBorder="1" applyProtection="1"/>
    <xf numFmtId="164" fontId="28" fillId="6" borderId="1" xfId="0" applyNumberFormat="1" applyFont="1" applyFill="1" applyBorder="1" applyAlignment="1" applyProtection="1">
      <alignment vertical="center"/>
    </xf>
    <xf numFmtId="49" fontId="28" fillId="6" borderId="1" xfId="0" applyNumberFormat="1" applyFont="1" applyFill="1" applyBorder="1" applyAlignment="1" applyProtection="1">
      <alignment vertical="center"/>
    </xf>
    <xf numFmtId="4" fontId="28" fillId="6" borderId="1" xfId="0" applyNumberFormat="1" applyFont="1" applyFill="1" applyBorder="1" applyAlignment="1" applyProtection="1">
      <alignment vertical="center"/>
    </xf>
    <xf numFmtId="10" fontId="28" fillId="6" borderId="1" xfId="0" applyNumberFormat="1" applyFont="1" applyFill="1" applyBorder="1" applyAlignment="1" applyProtection="1">
      <alignment vertical="center" wrapText="1"/>
    </xf>
    <xf numFmtId="164" fontId="13" fillId="0" borderId="1" xfId="0" applyNumberFormat="1" applyFont="1" applyBorder="1" applyAlignment="1" applyProtection="1">
      <alignment vertical="center"/>
    </xf>
    <xf numFmtId="4" fontId="13" fillId="0" borderId="1" xfId="0" applyNumberFormat="1" applyFont="1" applyBorder="1" applyAlignment="1" applyProtection="1">
      <alignment vertical="center"/>
    </xf>
    <xf numFmtId="10" fontId="13" fillId="0" borderId="1" xfId="0" applyNumberFormat="1" applyFont="1" applyBorder="1" applyAlignment="1" applyProtection="1">
      <alignment vertical="center" wrapText="1"/>
    </xf>
    <xf numFmtId="49" fontId="28" fillId="6" borderId="0" xfId="0" applyNumberFormat="1" applyFont="1" applyFill="1" applyAlignment="1" applyProtection="1">
      <alignment horizontal="center" vertical="center" wrapText="1"/>
    </xf>
    <xf numFmtId="164" fontId="28" fillId="6" borderId="0" xfId="0" applyNumberFormat="1" applyFont="1" applyFill="1" applyAlignment="1" applyProtection="1">
      <alignment horizontal="center" vertical="center" wrapText="1"/>
    </xf>
    <xf numFmtId="4" fontId="28" fillId="6" borderId="0" xfId="0" applyNumberFormat="1" applyFont="1" applyFill="1" applyAlignment="1" applyProtection="1">
      <alignment horizontal="center" vertical="center" wrapText="1"/>
    </xf>
    <xf numFmtId="10" fontId="28" fillId="6" borderId="0" xfId="0" applyNumberFormat="1" applyFont="1" applyFill="1" applyAlignment="1" applyProtection="1">
      <alignment horizontal="center" vertical="center" wrapText="1"/>
    </xf>
    <xf numFmtId="164" fontId="28" fillId="2" borderId="1" xfId="24" applyNumberFormat="1" applyFont="1" applyFill="1" applyBorder="1" applyAlignment="1" applyProtection="1">
      <alignment vertical="center"/>
    </xf>
    <xf numFmtId="4" fontId="28" fillId="2" borderId="1" xfId="24" applyNumberFormat="1" applyFont="1" applyFill="1" applyBorder="1" applyAlignment="1" applyProtection="1">
      <alignment vertical="center"/>
    </xf>
    <xf numFmtId="10" fontId="28" fillId="2" borderId="1" xfId="24" applyNumberFormat="1" applyFont="1" applyFill="1" applyBorder="1" applyAlignment="1" applyProtection="1">
      <alignment vertical="center"/>
    </xf>
    <xf numFmtId="49" fontId="28" fillId="2" borderId="1" xfId="24" applyNumberFormat="1" applyFont="1" applyFill="1" applyBorder="1" applyAlignment="1" applyProtection="1">
      <alignment vertical="center" wrapText="1"/>
    </xf>
    <xf numFmtId="49" fontId="28" fillId="2" borderId="1" xfId="24" applyNumberFormat="1" applyFont="1" applyFill="1" applyBorder="1" applyAlignment="1" applyProtection="1">
      <alignment vertical="center"/>
    </xf>
    <xf numFmtId="3" fontId="12" fillId="0" borderId="22" xfId="13" applyNumberFormat="1" applyFont="1" applyFill="1" applyBorder="1" applyAlignment="1">
      <alignment horizontal="right"/>
    </xf>
    <xf numFmtId="0" fontId="5" fillId="0" borderId="0" xfId="44"/>
    <xf numFmtId="0" fontId="20" fillId="0" borderId="8" xfId="39" applyFont="1" applyBorder="1" applyAlignment="1">
      <alignment horizontal="center" vertical="center"/>
    </xf>
    <xf numFmtId="0" fontId="20" fillId="0" borderId="8" xfId="39" applyFont="1" applyFill="1" applyBorder="1" applyAlignment="1">
      <alignment horizontal="center" vertical="center" wrapText="1"/>
    </xf>
    <xf numFmtId="0" fontId="20" fillId="0" borderId="8" xfId="39" applyFont="1" applyBorder="1" applyAlignment="1">
      <alignment horizontal="center" vertical="center" wrapText="1"/>
    </xf>
    <xf numFmtId="0" fontId="20" fillId="0" borderId="5" xfId="39" applyFont="1" applyBorder="1" applyAlignment="1">
      <alignment horizontal="center" vertical="center" wrapText="1"/>
    </xf>
    <xf numFmtId="0" fontId="12" fillId="0" borderId="3" xfId="39" applyBorder="1"/>
    <xf numFmtId="0" fontId="12" fillId="0" borderId="8" xfId="39" applyBorder="1"/>
    <xf numFmtId="0" fontId="12" fillId="0" borderId="0" xfId="39"/>
    <xf numFmtId="0" fontId="13" fillId="0" borderId="9" xfId="39" applyFont="1" applyBorder="1"/>
    <xf numFmtId="0" fontId="13" fillId="0" borderId="10" xfId="39" applyFont="1" applyBorder="1"/>
    <xf numFmtId="3" fontId="13" fillId="4" borderId="10" xfId="39" applyNumberFormat="1" applyFont="1" applyFill="1" applyBorder="1" applyAlignment="1"/>
    <xf numFmtId="3" fontId="13" fillId="5" borderId="10" xfId="39" applyNumberFormat="1" applyFont="1" applyFill="1" applyBorder="1" applyAlignment="1">
      <alignment horizontal="right"/>
    </xf>
    <xf numFmtId="3" fontId="13" fillId="0" borderId="11" xfId="39" applyNumberFormat="1" applyFont="1" applyBorder="1" applyAlignment="1"/>
    <xf numFmtId="0" fontId="12" fillId="0" borderId="5" xfId="39" applyBorder="1"/>
    <xf numFmtId="0" fontId="13" fillId="0" borderId="12" xfId="39" applyFont="1" applyBorder="1"/>
    <xf numFmtId="0" fontId="13" fillId="0" borderId="13" xfId="39" applyFont="1" applyBorder="1"/>
    <xf numFmtId="3" fontId="13" fillId="4" borderId="13" xfId="39" applyNumberFormat="1" applyFont="1" applyFill="1" applyBorder="1" applyAlignment="1"/>
    <xf numFmtId="3" fontId="13" fillId="5" borderId="13" xfId="39" applyNumberFormat="1" applyFont="1" applyFill="1" applyBorder="1" applyAlignment="1"/>
    <xf numFmtId="3" fontId="13" fillId="0" borderId="14" xfId="39" applyNumberFormat="1" applyFont="1" applyBorder="1" applyAlignment="1"/>
    <xf numFmtId="0" fontId="19" fillId="0" borderId="13" xfId="39" applyFont="1" applyBorder="1"/>
    <xf numFmtId="3" fontId="13" fillId="4" borderId="13" xfId="39" applyNumberFormat="1" applyFont="1" applyFill="1" applyBorder="1"/>
    <xf numFmtId="0" fontId="13" fillId="0" borderId="49" xfId="39" applyFont="1" applyBorder="1"/>
    <xf numFmtId="0" fontId="13" fillId="0" borderId="44" xfId="39" applyFont="1" applyBorder="1"/>
    <xf numFmtId="3" fontId="13" fillId="4" borderId="44" xfId="39" applyNumberFormat="1" applyFont="1" applyFill="1" applyBorder="1" applyAlignment="1"/>
    <xf numFmtId="3" fontId="13" fillId="5" borderId="44" xfId="39" applyNumberFormat="1" applyFont="1" applyFill="1" applyBorder="1" applyAlignment="1"/>
    <xf numFmtId="3" fontId="13" fillId="0" borderId="24" xfId="39" applyNumberFormat="1" applyFont="1" applyBorder="1" applyAlignment="1"/>
    <xf numFmtId="0" fontId="12" fillId="0" borderId="0" xfId="39" applyBorder="1"/>
    <xf numFmtId="3" fontId="14" fillId="3" borderId="41" xfId="39" applyNumberFormat="1" applyFont="1" applyFill="1" applyBorder="1" applyAlignment="1">
      <alignment horizontal="right" vertical="distributed"/>
    </xf>
    <xf numFmtId="3" fontId="14" fillId="3" borderId="51" xfId="39" applyNumberFormat="1" applyFont="1" applyFill="1" applyBorder="1" applyAlignment="1">
      <alignment horizontal="right" vertical="distributed"/>
    </xf>
    <xf numFmtId="0" fontId="13" fillId="0" borderId="13" xfId="39" applyFont="1" applyBorder="1" applyAlignment="1">
      <alignment horizontal="left"/>
    </xf>
    <xf numFmtId="3" fontId="13" fillId="0" borderId="13" xfId="39" applyNumberFormat="1" applyFont="1" applyBorder="1" applyAlignment="1">
      <alignment horizontal="right" vertical="distributed"/>
    </xf>
    <xf numFmtId="3" fontId="13" fillId="4" borderId="13" xfId="39" applyNumberFormat="1" applyFont="1" applyFill="1" applyBorder="1" applyAlignment="1">
      <alignment horizontal="right" vertical="distributed"/>
    </xf>
    <xf numFmtId="3" fontId="13" fillId="5" borderId="13" xfId="39" applyNumberFormat="1" applyFont="1" applyFill="1" applyBorder="1" applyAlignment="1">
      <alignment horizontal="right" vertical="distributed"/>
    </xf>
    <xf numFmtId="3" fontId="12" fillId="0" borderId="0" xfId="39" applyNumberFormat="1" applyBorder="1"/>
    <xf numFmtId="0" fontId="13" fillId="0" borderId="44" xfId="39" applyFont="1" applyBorder="1" applyAlignment="1">
      <alignment horizontal="left"/>
    </xf>
    <xf numFmtId="3" fontId="13" fillId="0" borderId="44" xfId="39" applyNumberFormat="1" applyFont="1" applyBorder="1" applyAlignment="1">
      <alignment horizontal="right" vertical="distributed"/>
    </xf>
    <xf numFmtId="3" fontId="13" fillId="4" borderId="44" xfId="39" applyNumberFormat="1" applyFont="1" applyFill="1" applyBorder="1" applyAlignment="1">
      <alignment horizontal="right" vertical="distributed"/>
    </xf>
    <xf numFmtId="3" fontId="13" fillId="5" borderId="44" xfId="39" applyNumberFormat="1" applyFont="1" applyFill="1" applyBorder="1" applyAlignment="1">
      <alignment horizontal="right" vertical="distributed"/>
    </xf>
    <xf numFmtId="0" fontId="14" fillId="2" borderId="8" xfId="39" applyFont="1" applyFill="1" applyBorder="1"/>
    <xf numFmtId="3" fontId="14" fillId="2" borderId="8" xfId="39" applyNumberFormat="1" applyFont="1" applyFill="1" applyBorder="1" applyAlignment="1">
      <alignment horizontal="right" vertical="distributed"/>
    </xf>
    <xf numFmtId="0" fontId="13" fillId="0" borderId="0" xfId="39" applyFont="1"/>
    <xf numFmtId="3" fontId="20" fillId="0" borderId="0" xfId="39" applyNumberFormat="1" applyFont="1" applyBorder="1" applyAlignment="1">
      <alignment horizontal="right" vertical="distributed"/>
    </xf>
    <xf numFmtId="3" fontId="13" fillId="0" borderId="0" xfId="39" applyNumberFormat="1" applyFont="1" applyBorder="1" applyAlignment="1">
      <alignment horizontal="right" vertical="distributed"/>
    </xf>
    <xf numFmtId="0" fontId="13" fillId="0" borderId="0" xfId="39" applyFont="1" applyBorder="1"/>
    <xf numFmtId="43" fontId="13" fillId="0" borderId="0" xfId="39" applyNumberFormat="1" applyFont="1" applyBorder="1" applyAlignment="1">
      <alignment horizontal="right"/>
    </xf>
    <xf numFmtId="0" fontId="19" fillId="0" borderId="0" xfId="44" applyFont="1"/>
    <xf numFmtId="49" fontId="26" fillId="4" borderId="18" xfId="24" applyNumberFormat="1" applyFill="1" applyBorder="1" applyAlignment="1" applyProtection="1">
      <alignment vertical="center"/>
    </xf>
    <xf numFmtId="49" fontId="26" fillId="4" borderId="19" xfId="24" applyNumberFormat="1" applyFill="1" applyBorder="1" applyAlignment="1" applyProtection="1">
      <alignment vertical="center"/>
    </xf>
    <xf numFmtId="164" fontId="26" fillId="4" borderId="19" xfId="24" applyNumberFormat="1" applyFill="1" applyBorder="1" applyAlignment="1" applyProtection="1">
      <alignment vertical="center"/>
    </xf>
    <xf numFmtId="4" fontId="26" fillId="4" borderId="35" xfId="24" applyNumberFormat="1" applyFill="1" applyBorder="1" applyAlignment="1" applyProtection="1">
      <alignment vertical="center"/>
    </xf>
    <xf numFmtId="0" fontId="38" fillId="0" borderId="13" xfId="0" applyFont="1" applyBorder="1" applyAlignment="1">
      <alignment horizontal="left" vertical="top"/>
    </xf>
    <xf numFmtId="4" fontId="38" fillId="0" borderId="14" xfId="0" applyNumberFormat="1" applyFont="1" applyBorder="1" applyAlignment="1">
      <alignment horizontal="right" vertical="top"/>
    </xf>
    <xf numFmtId="0" fontId="26" fillId="0" borderId="30" xfId="24" applyBorder="1" applyProtection="1"/>
    <xf numFmtId="0" fontId="38" fillId="4" borderId="13" xfId="0" applyFont="1" applyFill="1" applyBorder="1" applyAlignment="1">
      <alignment horizontal="left" vertical="top"/>
    </xf>
    <xf numFmtId="4" fontId="38" fillId="4" borderId="14" xfId="0" applyNumberFormat="1" applyFont="1" applyFill="1" applyBorder="1" applyAlignment="1">
      <alignment horizontal="right" vertical="top"/>
    </xf>
    <xf numFmtId="49" fontId="26" fillId="0" borderId="49" xfId="24" applyNumberFormat="1" applyBorder="1" applyAlignment="1" applyProtection="1">
      <alignment vertical="center"/>
    </xf>
    <xf numFmtId="164" fontId="26" fillId="0" borderId="44" xfId="24" applyNumberFormat="1" applyBorder="1" applyAlignment="1" applyProtection="1">
      <alignment vertical="center"/>
    </xf>
    <xf numFmtId="4" fontId="38" fillId="0" borderId="35" xfId="0" applyNumberFormat="1" applyFont="1" applyBorder="1" applyAlignment="1">
      <alignment horizontal="right" vertical="top"/>
    </xf>
    <xf numFmtId="49" fontId="26" fillId="0" borderId="13" xfId="24" applyNumberFormat="1" applyFont="1" applyFill="1" applyBorder="1" applyAlignment="1" applyProtection="1">
      <alignment vertical="center"/>
    </xf>
    <xf numFmtId="164" fontId="26" fillId="0" borderId="13" xfId="24" applyNumberFormat="1" applyFont="1" applyFill="1" applyBorder="1" applyAlignment="1" applyProtection="1">
      <alignment vertical="center"/>
    </xf>
    <xf numFmtId="49" fontId="26" fillId="4" borderId="9" xfId="24" applyNumberFormat="1" applyFont="1" applyFill="1" applyBorder="1" applyAlignment="1" applyProtection="1">
      <alignment vertical="center"/>
    </xf>
    <xf numFmtId="49" fontId="26" fillId="4" borderId="10" xfId="24" applyNumberFormat="1" applyFont="1" applyFill="1" applyBorder="1" applyAlignment="1" applyProtection="1">
      <alignment vertical="center"/>
    </xf>
    <xf numFmtId="164" fontId="26" fillId="4" borderId="10" xfId="24" applyNumberFormat="1" applyFont="1" applyFill="1" applyBorder="1" applyAlignment="1" applyProtection="1">
      <alignment vertical="center"/>
    </xf>
    <xf numFmtId="4" fontId="26" fillId="4" borderId="11" xfId="24" applyNumberFormat="1" applyFont="1" applyFill="1" applyBorder="1" applyAlignment="1" applyProtection="1">
      <alignment vertical="center"/>
    </xf>
    <xf numFmtId="49" fontId="26" fillId="0" borderId="12" xfId="24" applyNumberFormat="1" applyFont="1" applyFill="1" applyBorder="1" applyAlignment="1" applyProtection="1">
      <alignment vertical="center"/>
    </xf>
    <xf numFmtId="4" fontId="26" fillId="0" borderId="14" xfId="24" applyNumberFormat="1" applyFont="1" applyFill="1" applyBorder="1" applyAlignment="1" applyProtection="1">
      <alignment vertical="center"/>
    </xf>
    <xf numFmtId="4" fontId="26" fillId="0" borderId="14" xfId="24" applyNumberFormat="1" applyFont="1" applyBorder="1" applyAlignment="1" applyProtection="1">
      <alignment vertical="center"/>
    </xf>
    <xf numFmtId="4" fontId="26" fillId="4" borderId="14" xfId="24" applyNumberFormat="1" applyFont="1" applyFill="1" applyBorder="1" applyAlignment="1" applyProtection="1">
      <alignment vertical="center"/>
    </xf>
    <xf numFmtId="4" fontId="28" fillId="2" borderId="14" xfId="24" applyNumberFormat="1" applyFont="1" applyFill="1" applyBorder="1" applyAlignment="1" applyProtection="1">
      <alignment vertical="center"/>
    </xf>
    <xf numFmtId="49" fontId="28" fillId="7" borderId="4" xfId="24" applyNumberFormat="1" applyFont="1" applyFill="1" applyBorder="1" applyAlignment="1" applyProtection="1">
      <alignment vertical="center"/>
    </xf>
    <xf numFmtId="49" fontId="28" fillId="7" borderId="6" xfId="24" applyNumberFormat="1" applyFont="1" applyFill="1" applyBorder="1" applyAlignment="1" applyProtection="1">
      <alignment vertical="center"/>
    </xf>
    <xf numFmtId="49" fontId="28" fillId="7" borderId="55" xfId="24" applyNumberFormat="1" applyFont="1" applyFill="1" applyBorder="1" applyAlignment="1" applyProtection="1">
      <alignment vertical="center"/>
    </xf>
    <xf numFmtId="4" fontId="28" fillId="7" borderId="51" xfId="24" applyNumberFormat="1" applyFont="1" applyFill="1" applyBorder="1" applyAlignment="1" applyProtection="1">
      <alignment vertical="center"/>
    </xf>
    <xf numFmtId="43" fontId="9" fillId="0" borderId="0" xfId="12" applyNumberFormat="1" applyFont="1" applyFill="1" applyBorder="1"/>
    <xf numFmtId="43" fontId="20" fillId="0" borderId="17" xfId="35" applyNumberFormat="1" applyFont="1" applyFill="1" applyBorder="1" applyAlignment="1">
      <alignment horizontal="right" vertical="distributed"/>
    </xf>
    <xf numFmtId="0" fontId="11" fillId="0" borderId="0" xfId="13" applyFill="1"/>
    <xf numFmtId="3" fontId="13" fillId="0" borderId="34" xfId="13" applyNumberFormat="1" applyFont="1" applyFill="1" applyBorder="1"/>
    <xf numFmtId="0" fontId="38" fillId="0" borderId="33" xfId="0" applyFont="1" applyBorder="1" applyAlignment="1">
      <alignment horizontal="left" vertical="top"/>
    </xf>
    <xf numFmtId="0" fontId="38" fillId="4" borderId="0" xfId="0" applyFont="1" applyFill="1" applyAlignment="1">
      <alignment horizontal="left" vertical="top"/>
    </xf>
    <xf numFmtId="4" fontId="38" fillId="4" borderId="54" xfId="0" applyNumberFormat="1" applyFont="1" applyFill="1" applyBorder="1" applyAlignment="1">
      <alignment horizontal="right" vertical="top"/>
    </xf>
    <xf numFmtId="4" fontId="38" fillId="4" borderId="24" xfId="0" applyNumberFormat="1" applyFont="1" applyFill="1" applyBorder="1" applyAlignment="1">
      <alignment horizontal="right" vertical="top"/>
    </xf>
    <xf numFmtId="4" fontId="38" fillId="0" borderId="33" xfId="0" applyNumberFormat="1" applyFont="1" applyBorder="1" applyAlignment="1">
      <alignment horizontal="right" vertical="top"/>
    </xf>
    <xf numFmtId="164" fontId="26" fillId="0" borderId="13" xfId="24" applyNumberFormat="1" applyFill="1" applyBorder="1" applyAlignment="1" applyProtection="1">
      <alignment vertical="center"/>
    </xf>
    <xf numFmtId="4" fontId="38" fillId="0" borderId="14" xfId="0" applyNumberFormat="1" applyFont="1" applyFill="1" applyBorder="1" applyAlignment="1">
      <alignment horizontal="right" vertical="top"/>
    </xf>
    <xf numFmtId="4" fontId="28" fillId="3" borderId="56" xfId="24" applyNumberFormat="1" applyFont="1" applyFill="1" applyBorder="1" applyAlignment="1" applyProtection="1">
      <alignment vertical="center"/>
    </xf>
    <xf numFmtId="4" fontId="28" fillId="7" borderId="14" xfId="24" applyNumberFormat="1" applyFont="1" applyFill="1" applyBorder="1" applyAlignment="1" applyProtection="1">
      <alignment vertical="center"/>
    </xf>
    <xf numFmtId="4" fontId="26" fillId="0" borderId="0" xfId="24" applyNumberFormat="1" applyFill="1" applyBorder="1" applyAlignment="1" applyProtection="1">
      <alignment vertical="center"/>
    </xf>
    <xf numFmtId="0" fontId="38" fillId="4" borderId="33" xfId="0" applyFont="1" applyFill="1" applyBorder="1" applyAlignment="1">
      <alignment horizontal="left" vertical="top"/>
    </xf>
    <xf numFmtId="0" fontId="4" fillId="0" borderId="0" xfId="12" applyFont="1" applyFill="1"/>
    <xf numFmtId="49" fontId="26" fillId="0" borderId="8" xfId="24" applyNumberFormat="1" applyFont="1" applyBorder="1" applyAlignment="1" applyProtection="1">
      <alignment horizontal="center" vertical="center"/>
    </xf>
    <xf numFmtId="0" fontId="26" fillId="0" borderId="57" xfId="24" applyNumberFormat="1" applyFont="1" applyBorder="1" applyAlignment="1" applyProtection="1">
      <alignment horizontal="right" vertical="distributed"/>
    </xf>
    <xf numFmtId="49" fontId="26" fillId="0" borderId="57" xfId="24" applyNumberFormat="1" applyFont="1" applyBorder="1" applyAlignment="1" applyProtection="1">
      <alignment horizontal="left" vertical="center"/>
    </xf>
    <xf numFmtId="4" fontId="26" fillId="0" borderId="47" xfId="24" applyNumberFormat="1" applyFont="1" applyBorder="1" applyAlignment="1" applyProtection="1">
      <alignment horizontal="right" vertical="distributed"/>
    </xf>
    <xf numFmtId="49" fontId="26" fillId="0" borderId="57" xfId="24" applyNumberFormat="1" applyFont="1" applyFill="1" applyBorder="1" applyAlignment="1" applyProtection="1">
      <alignment vertical="center"/>
    </xf>
    <xf numFmtId="4" fontId="28" fillId="2" borderId="47" xfId="24" applyNumberFormat="1" applyFont="1" applyFill="1" applyBorder="1" applyAlignment="1" applyProtection="1">
      <alignment vertical="center"/>
    </xf>
    <xf numFmtId="4" fontId="13" fillId="0" borderId="36" xfId="0" applyNumberFormat="1" applyFont="1" applyFill="1" applyBorder="1" applyAlignment="1" applyProtection="1">
      <alignment horizontal="right" vertical="distributed"/>
    </xf>
    <xf numFmtId="4" fontId="13" fillId="0" borderId="22" xfId="0" applyNumberFormat="1" applyFont="1" applyFill="1" applyBorder="1" applyAlignment="1" applyProtection="1">
      <alignment horizontal="right" vertical="distributed"/>
    </xf>
    <xf numFmtId="4" fontId="13" fillId="0" borderId="38" xfId="0" applyNumberFormat="1" applyFont="1" applyFill="1" applyBorder="1" applyAlignment="1" applyProtection="1">
      <alignment horizontal="right" vertical="distributed"/>
    </xf>
    <xf numFmtId="43" fontId="19" fillId="0" borderId="17" xfId="35" applyNumberFormat="1" applyFont="1" applyFill="1" applyBorder="1" applyAlignment="1">
      <alignment horizontal="right" vertical="distributed"/>
    </xf>
    <xf numFmtId="0" fontId="28" fillId="0" borderId="0" xfId="24" applyFont="1" applyAlignment="1" applyProtection="1">
      <alignment horizontal="left" vertical="center" wrapText="1" indent="8"/>
    </xf>
    <xf numFmtId="164" fontId="28" fillId="0" borderId="53" xfId="43" applyNumberFormat="1" applyFont="1" applyBorder="1" applyAlignment="1" applyProtection="1">
      <alignment horizontal="center" vertical="center"/>
    </xf>
    <xf numFmtId="0" fontId="39" fillId="0" borderId="0" xfId="45" applyProtection="1"/>
    <xf numFmtId="164" fontId="39" fillId="0" borderId="1" xfId="45" applyNumberFormat="1" applyBorder="1" applyAlignment="1" applyProtection="1">
      <alignment vertical="center"/>
    </xf>
    <xf numFmtId="49" fontId="39" fillId="0" borderId="1" xfId="45" applyNumberFormat="1" applyBorder="1" applyAlignment="1" applyProtection="1">
      <alignment vertical="center"/>
    </xf>
    <xf numFmtId="4" fontId="39" fillId="0" borderId="1" xfId="45" applyNumberFormat="1" applyBorder="1" applyAlignment="1" applyProtection="1">
      <alignment vertical="center"/>
    </xf>
    <xf numFmtId="10" fontId="39" fillId="0" borderId="1" xfId="45" applyNumberFormat="1" applyBorder="1" applyAlignment="1" applyProtection="1">
      <alignment vertical="center"/>
    </xf>
    <xf numFmtId="49" fontId="39" fillId="0" borderId="1" xfId="45" applyNumberFormat="1" applyBorder="1" applyAlignment="1" applyProtection="1">
      <alignment vertical="center" wrapText="1"/>
    </xf>
    <xf numFmtId="164" fontId="40" fillId="6" borderId="1" xfId="45" applyNumberFormat="1" applyFont="1" applyFill="1" applyBorder="1" applyAlignment="1" applyProtection="1">
      <alignment vertical="center"/>
    </xf>
    <xf numFmtId="49" fontId="40" fillId="6" borderId="1" xfId="45" applyNumberFormat="1" applyFont="1" applyFill="1" applyBorder="1" applyAlignment="1" applyProtection="1">
      <alignment vertical="center"/>
    </xf>
    <xf numFmtId="4" fontId="40" fillId="6" borderId="1" xfId="45" applyNumberFormat="1" applyFont="1" applyFill="1" applyBorder="1" applyAlignment="1" applyProtection="1">
      <alignment vertical="center"/>
    </xf>
    <xf numFmtId="10" fontId="40" fillId="6" borderId="1" xfId="45" applyNumberFormat="1" applyFont="1" applyFill="1" applyBorder="1" applyAlignment="1" applyProtection="1">
      <alignment vertical="center"/>
    </xf>
    <xf numFmtId="49" fontId="40" fillId="6" borderId="1" xfId="45" applyNumberFormat="1" applyFont="1" applyFill="1" applyBorder="1" applyAlignment="1" applyProtection="1">
      <alignment vertical="center" wrapText="1"/>
    </xf>
    <xf numFmtId="164" fontId="39" fillId="0" borderId="0" xfId="45" applyNumberFormat="1" applyAlignment="1" applyProtection="1">
      <alignment vertical="center"/>
    </xf>
    <xf numFmtId="49" fontId="39" fillId="0" borderId="0" xfId="45" applyNumberFormat="1" applyAlignment="1" applyProtection="1">
      <alignment vertical="center"/>
    </xf>
    <xf numFmtId="4" fontId="39" fillId="0" borderId="0" xfId="45" applyNumberFormat="1" applyAlignment="1" applyProtection="1">
      <alignment vertical="center"/>
    </xf>
    <xf numFmtId="10" fontId="39" fillId="0" borderId="0" xfId="45" applyNumberFormat="1" applyAlignment="1" applyProtection="1">
      <alignment vertical="center"/>
    </xf>
    <xf numFmtId="164" fontId="40" fillId="6" borderId="0" xfId="45" applyNumberFormat="1" applyFont="1" applyFill="1" applyAlignment="1" applyProtection="1">
      <alignment horizontal="center" vertical="center" wrapText="1"/>
    </xf>
    <xf numFmtId="49" fontId="40" fillId="6" borderId="0" xfId="45" applyNumberFormat="1" applyFont="1" applyFill="1" applyAlignment="1" applyProtection="1">
      <alignment horizontal="center" vertical="center" wrapText="1"/>
    </xf>
    <xf numFmtId="4" fontId="40" fillId="6" borderId="0" xfId="45" applyNumberFormat="1" applyFont="1" applyFill="1" applyAlignment="1" applyProtection="1">
      <alignment horizontal="center" vertical="center" wrapText="1"/>
    </xf>
    <xf numFmtId="10" fontId="40" fillId="6" borderId="0" xfId="45" applyNumberFormat="1" applyFont="1" applyFill="1" applyAlignment="1" applyProtection="1">
      <alignment horizontal="center" vertical="center" wrapText="1"/>
    </xf>
    <xf numFmtId="164" fontId="26" fillId="0" borderId="1" xfId="45" applyNumberFormat="1" applyFont="1" applyBorder="1" applyAlignment="1" applyProtection="1">
      <alignment vertical="center"/>
    </xf>
    <xf numFmtId="49" fontId="26" fillId="0" borderId="1" xfId="45" applyNumberFormat="1" applyFont="1" applyBorder="1" applyAlignment="1" applyProtection="1">
      <alignment vertical="center"/>
    </xf>
    <xf numFmtId="4" fontId="26" fillId="0" borderId="1" xfId="45" applyNumberFormat="1" applyFont="1" applyBorder="1" applyAlignment="1" applyProtection="1">
      <alignment vertical="center"/>
    </xf>
    <xf numFmtId="10" fontId="26" fillId="0" borderId="1" xfId="45" applyNumberFormat="1" applyFont="1" applyBorder="1" applyAlignment="1" applyProtection="1">
      <alignment vertical="center"/>
    </xf>
    <xf numFmtId="49" fontId="26" fillId="0" borderId="1" xfId="45" applyNumberFormat="1" applyFont="1" applyBorder="1" applyAlignment="1" applyProtection="1">
      <alignment vertical="center" wrapText="1"/>
    </xf>
    <xf numFmtId="164" fontId="28" fillId="4" borderId="1" xfId="45" applyNumberFormat="1" applyFont="1" applyFill="1" applyBorder="1" applyAlignment="1" applyProtection="1">
      <alignment vertical="center"/>
    </xf>
    <xf numFmtId="49" fontId="28" fillId="4" borderId="1" xfId="45" applyNumberFormat="1" applyFont="1" applyFill="1" applyBorder="1" applyAlignment="1" applyProtection="1">
      <alignment vertical="center"/>
    </xf>
    <xf numFmtId="4" fontId="28" fillId="4" borderId="1" xfId="45" applyNumberFormat="1" applyFont="1" applyFill="1" applyBorder="1" applyAlignment="1" applyProtection="1">
      <alignment vertical="center"/>
    </xf>
    <xf numFmtId="10" fontId="28" fillId="4" borderId="1" xfId="45" applyNumberFormat="1" applyFont="1" applyFill="1" applyBorder="1" applyAlignment="1" applyProtection="1">
      <alignment vertical="center"/>
    </xf>
    <xf numFmtId="49" fontId="28" fillId="4" borderId="1" xfId="45" applyNumberFormat="1" applyFont="1" applyFill="1" applyBorder="1" applyAlignment="1" applyProtection="1">
      <alignment vertical="center" wrapText="1"/>
    </xf>
    <xf numFmtId="164" fontId="40" fillId="2" borderId="1" xfId="45" applyNumberFormat="1" applyFont="1" applyFill="1" applyBorder="1" applyAlignment="1" applyProtection="1">
      <alignment vertical="center"/>
    </xf>
    <xf numFmtId="49" fontId="40" fillId="2" borderId="1" xfId="45" applyNumberFormat="1" applyFont="1" applyFill="1" applyBorder="1" applyAlignment="1" applyProtection="1">
      <alignment vertical="center"/>
    </xf>
    <xf numFmtId="4" fontId="40" fillId="2" borderId="1" xfId="45" applyNumberFormat="1" applyFont="1" applyFill="1" applyBorder="1" applyAlignment="1" applyProtection="1">
      <alignment vertical="center"/>
    </xf>
    <xf numFmtId="10" fontId="40" fillId="2" borderId="1" xfId="45" applyNumberFormat="1" applyFont="1" applyFill="1" applyBorder="1" applyAlignment="1" applyProtection="1">
      <alignment vertical="center"/>
    </xf>
    <xf numFmtId="49" fontId="40" fillId="2" borderId="1" xfId="45" applyNumberFormat="1" applyFont="1" applyFill="1" applyBorder="1" applyAlignment="1" applyProtection="1">
      <alignment vertical="center" wrapText="1"/>
    </xf>
    <xf numFmtId="164" fontId="28" fillId="2" borderId="1" xfId="45" applyNumberFormat="1" applyFont="1" applyFill="1" applyBorder="1" applyAlignment="1" applyProtection="1">
      <alignment vertical="center"/>
    </xf>
    <xf numFmtId="49" fontId="28" fillId="2" borderId="1" xfId="45" applyNumberFormat="1" applyFont="1" applyFill="1" applyBorder="1" applyAlignment="1" applyProtection="1">
      <alignment vertical="center"/>
    </xf>
    <xf numFmtId="4" fontId="28" fillId="2" borderId="1" xfId="45" applyNumberFormat="1" applyFont="1" applyFill="1" applyBorder="1" applyAlignment="1" applyProtection="1">
      <alignment vertical="center"/>
    </xf>
    <xf numFmtId="10" fontId="28" fillId="2" borderId="1" xfId="45" applyNumberFormat="1" applyFont="1" applyFill="1" applyBorder="1" applyAlignment="1" applyProtection="1">
      <alignment vertical="center"/>
    </xf>
    <xf numFmtId="49" fontId="28" fillId="2" borderId="1" xfId="45" applyNumberFormat="1" applyFont="1" applyFill="1" applyBorder="1" applyAlignment="1" applyProtection="1">
      <alignment vertical="center" wrapText="1"/>
    </xf>
    <xf numFmtId="4" fontId="39" fillId="0" borderId="0" xfId="45" applyNumberFormat="1" applyProtection="1"/>
    <xf numFmtId="49" fontId="26" fillId="4" borderId="1" xfId="24" applyNumberFormat="1" applyFill="1" applyBorder="1" applyAlignment="1" applyProtection="1">
      <alignment vertical="center"/>
    </xf>
    <xf numFmtId="0" fontId="26" fillId="0" borderId="0" xfId="24" applyFill="1" applyProtection="1"/>
    <xf numFmtId="0" fontId="26" fillId="4" borderId="0" xfId="24" applyFill="1" applyProtection="1"/>
    <xf numFmtId="10" fontId="39" fillId="0" borderId="1" xfId="45" applyNumberFormat="1" applyBorder="1" applyAlignment="1" applyProtection="1">
      <alignment vertical="center" wrapText="1"/>
    </xf>
    <xf numFmtId="0" fontId="39" fillId="0" borderId="0" xfId="45" applyFill="1" applyProtection="1"/>
    <xf numFmtId="49" fontId="40" fillId="6" borderId="52" xfId="45" applyNumberFormat="1" applyFont="1" applyFill="1" applyBorder="1" applyAlignment="1" applyProtection="1">
      <alignment vertical="center"/>
    </xf>
    <xf numFmtId="4" fontId="40" fillId="6" borderId="52" xfId="45" applyNumberFormat="1" applyFont="1" applyFill="1" applyBorder="1" applyAlignment="1" applyProtection="1">
      <alignment vertical="center"/>
    </xf>
    <xf numFmtId="10" fontId="40" fillId="6" borderId="52" xfId="45" applyNumberFormat="1" applyFont="1" applyFill="1" applyBorder="1" applyAlignment="1" applyProtection="1">
      <alignment vertical="center" wrapText="1"/>
    </xf>
    <xf numFmtId="164" fontId="40" fillId="0" borderId="0" xfId="45" applyNumberFormat="1" applyFont="1" applyFill="1" applyBorder="1" applyAlignment="1" applyProtection="1">
      <alignment vertical="center"/>
    </xf>
    <xf numFmtId="49" fontId="40" fillId="0" borderId="0" xfId="45" applyNumberFormat="1" applyFont="1" applyFill="1" applyBorder="1" applyAlignment="1" applyProtection="1">
      <alignment vertical="center"/>
    </xf>
    <xf numFmtId="4" fontId="40" fillId="0" borderId="0" xfId="45" applyNumberFormat="1" applyFont="1" applyFill="1" applyBorder="1" applyAlignment="1" applyProtection="1">
      <alignment vertical="center"/>
    </xf>
    <xf numFmtId="10" fontId="40" fillId="0" borderId="0" xfId="45" applyNumberFormat="1" applyFont="1" applyFill="1" applyBorder="1" applyAlignment="1" applyProtection="1">
      <alignment vertical="center" wrapText="1"/>
    </xf>
    <xf numFmtId="0" fontId="39" fillId="0" borderId="0" xfId="45" applyFill="1" applyBorder="1" applyProtection="1"/>
    <xf numFmtId="164" fontId="40" fillId="6" borderId="0" xfId="0" applyNumberFormat="1" applyFont="1" applyFill="1" applyAlignment="1" applyProtection="1">
      <alignment horizontal="center" vertical="center" wrapText="1"/>
    </xf>
    <xf numFmtId="4" fontId="40" fillId="6" borderId="0" xfId="0" applyNumberFormat="1" applyFont="1" applyFill="1" applyAlignment="1" applyProtection="1">
      <alignment horizontal="center" vertical="center" wrapText="1"/>
    </xf>
    <xf numFmtId="10" fontId="40" fillId="6" borderId="0" xfId="0" applyNumberFormat="1" applyFont="1" applyFill="1" applyAlignment="1" applyProtection="1">
      <alignment horizontal="center" vertical="center" wrapText="1"/>
    </xf>
    <xf numFmtId="49" fontId="40" fillId="6" borderId="1" xfId="0" applyNumberFormat="1" applyFont="1" applyFill="1" applyBorder="1" applyAlignment="1" applyProtection="1">
      <alignment vertical="center"/>
    </xf>
    <xf numFmtId="4" fontId="40" fillId="6" borderId="1" xfId="0" applyNumberFormat="1" applyFont="1" applyFill="1" applyBorder="1" applyAlignment="1" applyProtection="1">
      <alignment vertical="center"/>
    </xf>
    <xf numFmtId="10" fontId="40" fillId="6" borderId="1" xfId="0" applyNumberFormat="1" applyFont="1" applyFill="1" applyBorder="1" applyAlignment="1" applyProtection="1">
      <alignment vertical="center" wrapText="1"/>
    </xf>
    <xf numFmtId="49" fontId="28" fillId="6" borderId="0" xfId="45" applyNumberFormat="1" applyFont="1" applyFill="1" applyAlignment="1" applyProtection="1">
      <alignment horizontal="center" vertical="center" wrapText="1"/>
    </xf>
    <xf numFmtId="164" fontId="28" fillId="6" borderId="52" xfId="45" applyNumberFormat="1" applyFont="1" applyFill="1" applyBorder="1" applyAlignment="1" applyProtection="1">
      <alignment vertical="center"/>
    </xf>
    <xf numFmtId="4" fontId="28" fillId="6" borderId="1" xfId="24" applyNumberFormat="1" applyFont="1" applyFill="1" applyBorder="1" applyAlignment="1" applyProtection="1">
      <alignment vertical="center" wrapText="1"/>
    </xf>
    <xf numFmtId="4" fontId="26" fillId="0" borderId="1" xfId="24" applyNumberFormat="1" applyBorder="1" applyAlignment="1" applyProtection="1">
      <alignment vertical="center" wrapText="1"/>
    </xf>
    <xf numFmtId="49" fontId="28" fillId="6" borderId="0" xfId="24" applyNumberFormat="1" applyFont="1" applyFill="1" applyAlignment="1" applyProtection="1">
      <alignment horizontal="left" vertical="center" wrapText="1"/>
    </xf>
    <xf numFmtId="4" fontId="28" fillId="0" borderId="0" xfId="24" applyNumberFormat="1" applyFont="1" applyFill="1" applyBorder="1" applyAlignment="1" applyProtection="1">
      <alignment vertical="center" wrapText="1"/>
    </xf>
    <xf numFmtId="164" fontId="26" fillId="0" borderId="0" xfId="24" applyNumberFormat="1" applyBorder="1" applyAlignment="1" applyProtection="1">
      <alignment vertical="center"/>
    </xf>
    <xf numFmtId="49" fontId="26" fillId="0" borderId="0" xfId="24" applyNumberFormat="1" applyBorder="1" applyAlignment="1" applyProtection="1">
      <alignment vertical="center"/>
    </xf>
    <xf numFmtId="4" fontId="26" fillId="0" borderId="0" xfId="24" applyNumberFormat="1" applyBorder="1" applyAlignment="1" applyProtection="1">
      <alignment vertical="center"/>
    </xf>
    <xf numFmtId="49" fontId="26" fillId="0" borderId="1" xfId="24" applyNumberFormat="1" applyFont="1" applyBorder="1" applyAlignment="1" applyProtection="1">
      <alignment vertical="center"/>
    </xf>
    <xf numFmtId="49" fontId="26" fillId="0" borderId="1" xfId="24" applyNumberFormat="1" applyFont="1" applyBorder="1" applyAlignment="1" applyProtection="1">
      <alignment vertical="center" wrapText="1"/>
    </xf>
    <xf numFmtId="164" fontId="26" fillId="4" borderId="1" xfId="24" applyNumberFormat="1" applyFill="1" applyBorder="1" applyAlignment="1" applyProtection="1">
      <alignment vertical="center"/>
    </xf>
    <xf numFmtId="4" fontId="26" fillId="4" borderId="1" xfId="24" applyNumberFormat="1" applyFill="1" applyBorder="1" applyAlignment="1" applyProtection="1">
      <alignment vertical="center"/>
    </xf>
    <xf numFmtId="10" fontId="26" fillId="4" borderId="1" xfId="24" applyNumberFormat="1" applyFill="1" applyBorder="1" applyAlignment="1" applyProtection="1">
      <alignment vertical="center"/>
    </xf>
    <xf numFmtId="49" fontId="26" fillId="4" borderId="1" xfId="24" applyNumberFormat="1" applyFill="1" applyBorder="1" applyAlignment="1" applyProtection="1">
      <alignment vertical="center" wrapText="1"/>
    </xf>
    <xf numFmtId="164" fontId="28" fillId="7" borderId="1" xfId="24" applyNumberFormat="1" applyFont="1" applyFill="1" applyBorder="1" applyAlignment="1" applyProtection="1">
      <alignment vertical="center"/>
    </xf>
    <xf numFmtId="49" fontId="28" fillId="7" borderId="1" xfId="24" applyNumberFormat="1" applyFont="1" applyFill="1" applyBorder="1" applyAlignment="1" applyProtection="1">
      <alignment vertical="center"/>
    </xf>
    <xf numFmtId="4" fontId="28" fillId="7" borderId="1" xfId="24" applyNumberFormat="1" applyFont="1" applyFill="1" applyBorder="1" applyAlignment="1" applyProtection="1">
      <alignment vertical="center"/>
    </xf>
    <xf numFmtId="10" fontId="28" fillId="7" borderId="1" xfId="24" applyNumberFormat="1" applyFont="1" applyFill="1" applyBorder="1" applyAlignment="1" applyProtection="1">
      <alignment vertical="center" wrapText="1"/>
    </xf>
    <xf numFmtId="164" fontId="26" fillId="0" borderId="1" xfId="24" applyNumberFormat="1" applyFill="1" applyBorder="1" applyAlignment="1" applyProtection="1">
      <alignment vertical="center"/>
    </xf>
    <xf numFmtId="49" fontId="26" fillId="0" borderId="1" xfId="24" applyNumberFormat="1" applyFill="1" applyBorder="1" applyAlignment="1" applyProtection="1">
      <alignment vertical="center"/>
    </xf>
    <xf numFmtId="4" fontId="26" fillId="0" borderId="1" xfId="24" applyNumberFormat="1" applyFill="1" applyBorder="1" applyAlignment="1" applyProtection="1">
      <alignment vertical="center"/>
    </xf>
    <xf numFmtId="10" fontId="26" fillId="0" borderId="1" xfId="24" applyNumberFormat="1" applyFill="1" applyBorder="1" applyAlignment="1" applyProtection="1">
      <alignment vertical="center" wrapText="1"/>
    </xf>
    <xf numFmtId="0" fontId="20" fillId="3" borderId="2" xfId="9" applyFont="1" applyFill="1" applyBorder="1" applyAlignment="1">
      <alignment horizontal="center" vertical="center" wrapText="1"/>
    </xf>
    <xf numFmtId="0" fontId="3" fillId="0" borderId="0" xfId="47"/>
    <xf numFmtId="0" fontId="14" fillId="2" borderId="60" xfId="47" applyFont="1" applyFill="1" applyBorder="1" applyAlignment="1">
      <alignment horizontal="center"/>
    </xf>
    <xf numFmtId="0" fontId="19" fillId="0" borderId="61" xfId="47" applyFont="1" applyFill="1" applyBorder="1"/>
    <xf numFmtId="43" fontId="13" fillId="0" borderId="61" xfId="48" applyNumberFormat="1" applyFont="1" applyFill="1" applyBorder="1" applyAlignment="1">
      <alignment horizontal="right" vertical="distributed"/>
    </xf>
    <xf numFmtId="43" fontId="13" fillId="0" borderId="61" xfId="48" applyNumberFormat="1" applyFont="1" applyFill="1" applyBorder="1" applyAlignment="1" applyProtection="1">
      <alignment horizontal="right" vertical="distributed"/>
    </xf>
    <xf numFmtId="0" fontId="14" fillId="4" borderId="61" xfId="47" applyFont="1" applyFill="1" applyBorder="1"/>
    <xf numFmtId="43" fontId="14" fillId="4" borderId="61" xfId="48" applyNumberFormat="1" applyFont="1" applyFill="1" applyBorder="1" applyAlignment="1">
      <alignment horizontal="right" vertical="distributed"/>
    </xf>
    <xf numFmtId="43" fontId="14" fillId="4" borderId="61" xfId="48" applyNumberFormat="1" applyFont="1" applyFill="1" applyBorder="1" applyAlignment="1" applyProtection="1">
      <alignment horizontal="right" vertical="distributed"/>
    </xf>
    <xf numFmtId="43" fontId="20" fillId="4" borderId="61" xfId="48" applyNumberFormat="1" applyFont="1" applyFill="1" applyBorder="1" applyAlignment="1" applyProtection="1">
      <alignment horizontal="right" vertical="distributed"/>
    </xf>
    <xf numFmtId="43" fontId="3" fillId="0" borderId="0" xfId="47" applyNumberFormat="1"/>
    <xf numFmtId="0" fontId="19" fillId="0" borderId="0" xfId="47" applyFont="1" applyFill="1" applyBorder="1" applyAlignment="1"/>
    <xf numFmtId="43" fontId="13" fillId="0" borderId="0" xfId="48" applyNumberFormat="1" applyFont="1" applyFill="1" applyBorder="1" applyAlignment="1">
      <alignment horizontal="right" vertical="distributed"/>
    </xf>
    <xf numFmtId="0" fontId="15" fillId="0" borderId="0" xfId="2"/>
    <xf numFmtId="49" fontId="15" fillId="0" borderId="0" xfId="2" applyNumberFormat="1"/>
    <xf numFmtId="49" fontId="15" fillId="0" borderId="0" xfId="2" applyNumberFormat="1" applyFill="1"/>
    <xf numFmtId="0" fontId="15" fillId="0" borderId="0" xfId="2" applyFill="1"/>
    <xf numFmtId="0" fontId="22" fillId="0" borderId="0" xfId="2" applyFont="1"/>
    <xf numFmtId="0" fontId="15" fillId="0" borderId="0" xfId="2" applyBorder="1"/>
    <xf numFmtId="0" fontId="15" fillId="0" borderId="0" xfId="2" applyFill="1" applyBorder="1"/>
    <xf numFmtId="168" fontId="15" fillId="0" borderId="0" xfId="2" applyNumberFormat="1" applyFill="1" applyBorder="1"/>
    <xf numFmtId="169" fontId="15" fillId="0" borderId="0" xfId="2" applyNumberFormat="1" applyFill="1" applyBorder="1"/>
    <xf numFmtId="10" fontId="15" fillId="0" borderId="0" xfId="2" applyNumberFormat="1" applyFill="1" applyBorder="1"/>
    <xf numFmtId="0" fontId="14" fillId="2" borderId="61" xfId="2" applyFont="1" applyFill="1" applyBorder="1"/>
    <xf numFmtId="0" fontId="13" fillId="2" borderId="61" xfId="2" applyFont="1" applyFill="1" applyBorder="1"/>
    <xf numFmtId="169" fontId="14" fillId="2" borderId="61" xfId="2" applyNumberFormat="1" applyFont="1" applyFill="1" applyBorder="1" applyAlignment="1">
      <alignment horizontal="center" vertical="center" wrapText="1"/>
    </xf>
    <xf numFmtId="10" fontId="14" fillId="2" borderId="61" xfId="2" applyNumberFormat="1" applyFont="1" applyFill="1" applyBorder="1" applyAlignment="1">
      <alignment horizontal="center" vertical="center" wrapText="1"/>
    </xf>
    <xf numFmtId="169" fontId="14" fillId="4" borderId="61" xfId="2" applyNumberFormat="1" applyFont="1" applyFill="1" applyBorder="1" applyAlignment="1">
      <alignment horizontal="center" vertical="center" wrapText="1"/>
    </xf>
    <xf numFmtId="10" fontId="14" fillId="4" borderId="61" xfId="2" applyNumberFormat="1" applyFont="1" applyFill="1" applyBorder="1" applyAlignment="1">
      <alignment horizontal="center" vertical="center" wrapText="1"/>
    </xf>
    <xf numFmtId="0" fontId="41" fillId="0" borderId="0" xfId="2" applyFont="1" applyFill="1" applyAlignment="1">
      <alignment vertical="center" wrapText="1"/>
    </xf>
    <xf numFmtId="0" fontId="13" fillId="0" borderId="61" xfId="2" applyFont="1" applyFill="1" applyBorder="1"/>
    <xf numFmtId="168" fontId="13" fillId="0" borderId="61" xfId="2" applyNumberFormat="1" applyFont="1" applyFill="1" applyBorder="1"/>
    <xf numFmtId="170" fontId="13" fillId="0" borderId="61" xfId="2" applyNumberFormat="1" applyFont="1" applyFill="1" applyBorder="1"/>
    <xf numFmtId="10" fontId="13" fillId="0" borderId="61" xfId="2" applyNumberFormat="1" applyFont="1" applyFill="1" applyBorder="1"/>
    <xf numFmtId="0" fontId="15" fillId="0" borderId="0" xfId="2" applyNumberFormat="1" applyFill="1"/>
    <xf numFmtId="169" fontId="41" fillId="0" borderId="0" xfId="2" applyNumberFormat="1" applyFont="1" applyFill="1" applyAlignment="1">
      <alignment vertical="center" wrapText="1"/>
    </xf>
    <xf numFmtId="0" fontId="13" fillId="0" borderId="107" xfId="2" applyFont="1" applyFill="1" applyBorder="1"/>
    <xf numFmtId="168" fontId="13" fillId="0" borderId="107" xfId="2" applyNumberFormat="1" applyFont="1" applyFill="1" applyBorder="1"/>
    <xf numFmtId="170" fontId="13" fillId="0" borderId="107" xfId="2" applyNumberFormat="1" applyFont="1" applyFill="1" applyBorder="1"/>
    <xf numFmtId="0" fontId="14" fillId="2" borderId="108" xfId="2" applyFont="1" applyFill="1" applyBorder="1"/>
    <xf numFmtId="0" fontId="13" fillId="2" borderId="108" xfId="2" applyFont="1" applyFill="1" applyBorder="1"/>
    <xf numFmtId="170" fontId="14" fillId="2" borderId="108" xfId="2" applyNumberFormat="1" applyFont="1" applyFill="1" applyBorder="1"/>
    <xf numFmtId="10" fontId="14" fillId="2" borderId="108" xfId="2" applyNumberFormat="1" applyFont="1" applyFill="1" applyBorder="1"/>
    <xf numFmtId="0" fontId="13" fillId="4" borderId="60" xfId="2" applyFont="1" applyFill="1" applyBorder="1"/>
    <xf numFmtId="170" fontId="13" fillId="0" borderId="61" xfId="2" applyNumberFormat="1" applyFont="1" applyFill="1" applyBorder="1" applyAlignment="1">
      <alignment horizontal="right"/>
    </xf>
    <xf numFmtId="0" fontId="13" fillId="4" borderId="88" xfId="2" applyFont="1" applyFill="1" applyBorder="1"/>
    <xf numFmtId="0" fontId="13" fillId="0" borderId="8" xfId="2" applyFont="1" applyFill="1" applyBorder="1"/>
    <xf numFmtId="168" fontId="13" fillId="0" borderId="8" xfId="2" applyNumberFormat="1" applyFont="1" applyFill="1" applyBorder="1"/>
    <xf numFmtId="170" fontId="13" fillId="0" borderId="8" xfId="2" applyNumberFormat="1" applyFont="1" applyFill="1" applyBorder="1"/>
    <xf numFmtId="10" fontId="13" fillId="0" borderId="8" xfId="2" applyNumberFormat="1" applyFont="1" applyFill="1" applyBorder="1"/>
    <xf numFmtId="0" fontId="13" fillId="0" borderId="60" xfId="2" applyFont="1" applyFill="1" applyBorder="1"/>
    <xf numFmtId="168" fontId="13" fillId="0" borderId="60" xfId="2" applyNumberFormat="1" applyFont="1" applyFill="1" applyBorder="1"/>
    <xf numFmtId="170" fontId="13" fillId="0" borderId="60" xfId="2" applyNumberFormat="1" applyFont="1" applyFill="1" applyBorder="1"/>
    <xf numFmtId="10" fontId="13" fillId="0" borderId="60" xfId="2" applyNumberFormat="1" applyFont="1" applyFill="1" applyBorder="1"/>
    <xf numFmtId="169" fontId="15" fillId="0" borderId="0" xfId="2" applyNumberFormat="1" applyFill="1"/>
    <xf numFmtId="170" fontId="13" fillId="0" borderId="107" xfId="2" applyNumberFormat="1" applyFont="1" applyFill="1" applyBorder="1" applyAlignment="1">
      <alignment horizontal="right"/>
    </xf>
    <xf numFmtId="10" fontId="13" fillId="0" borderId="107" xfId="2" applyNumberFormat="1" applyFont="1" applyFill="1" applyBorder="1"/>
    <xf numFmtId="4" fontId="13" fillId="0" borderId="61" xfId="2" applyNumberFormat="1" applyFont="1" applyFill="1" applyBorder="1"/>
    <xf numFmtId="4" fontId="14" fillId="2" borderId="108" xfId="2" applyNumberFormat="1" applyFont="1" applyFill="1" applyBorder="1"/>
    <xf numFmtId="4" fontId="13" fillId="4" borderId="60" xfId="2" applyNumberFormat="1" applyFont="1" applyFill="1" applyBorder="1"/>
    <xf numFmtId="0" fontId="14" fillId="2" borderId="8" xfId="2" applyFont="1" applyFill="1" applyBorder="1"/>
    <xf numFmtId="4" fontId="14" fillId="2" borderId="8" xfId="2" applyNumberFormat="1" applyFont="1" applyFill="1" applyBorder="1"/>
    <xf numFmtId="10" fontId="14" fillId="2" borderId="8" xfId="2" applyNumberFormat="1" applyFont="1" applyFill="1" applyBorder="1"/>
    <xf numFmtId="170" fontId="14" fillId="2" borderId="8" xfId="2" applyNumberFormat="1" applyFont="1" applyFill="1" applyBorder="1"/>
    <xf numFmtId="168" fontId="15" fillId="0" borderId="0" xfId="2" applyNumberFormat="1"/>
    <xf numFmtId="0" fontId="42" fillId="0" borderId="0" xfId="2" applyFont="1"/>
    <xf numFmtId="0" fontId="41" fillId="0" borderId="0" xfId="2" applyFont="1"/>
    <xf numFmtId="0" fontId="41" fillId="0" borderId="0" xfId="2" applyFont="1" applyFill="1"/>
    <xf numFmtId="0" fontId="43" fillId="0" borderId="0" xfId="2" applyFont="1" applyBorder="1" applyAlignment="1"/>
    <xf numFmtId="171" fontId="15" fillId="0" borderId="0" xfId="2" applyNumberFormat="1"/>
    <xf numFmtId="3" fontId="14" fillId="3" borderId="77" xfId="2" applyNumberFormat="1" applyFont="1" applyFill="1" applyBorder="1" applyAlignment="1">
      <alignment horizontal="center" vertical="center" wrapText="1"/>
    </xf>
    <xf numFmtId="10" fontId="14" fillId="3" borderId="78" xfId="2" applyNumberFormat="1" applyFont="1" applyFill="1" applyBorder="1" applyAlignment="1">
      <alignment horizontal="center" vertical="center" wrapText="1"/>
    </xf>
    <xf numFmtId="4" fontId="13" fillId="0" borderId="60" xfId="18" applyNumberFormat="1" applyFont="1" applyFill="1" applyBorder="1" applyAlignment="1">
      <alignment horizontal="right" vertical="distributed"/>
    </xf>
    <xf numFmtId="10" fontId="13" fillId="0" borderId="82" xfId="2" applyNumberFormat="1" applyFont="1" applyFill="1" applyBorder="1"/>
    <xf numFmtId="10" fontId="13" fillId="0" borderId="85" xfId="2" applyNumberFormat="1" applyFont="1" applyFill="1" applyBorder="1"/>
    <xf numFmtId="4" fontId="13" fillId="0" borderId="88" xfId="18" applyNumberFormat="1" applyFont="1" applyFill="1" applyBorder="1" applyAlignment="1">
      <alignment horizontal="right" vertical="distributed"/>
    </xf>
    <xf numFmtId="10" fontId="13" fillId="0" borderId="89" xfId="2" applyNumberFormat="1" applyFont="1" applyFill="1" applyBorder="1"/>
    <xf numFmtId="4" fontId="14" fillId="4" borderId="93" xfId="18" applyNumberFormat="1" applyFont="1" applyFill="1" applyBorder="1" applyAlignment="1">
      <alignment horizontal="right" vertical="distributed"/>
    </xf>
    <xf numFmtId="10" fontId="14" fillId="4" borderId="94" xfId="2" applyNumberFormat="1" applyFont="1" applyFill="1" applyBorder="1"/>
    <xf numFmtId="4" fontId="14" fillId="3" borderId="98" xfId="2" applyNumberFormat="1" applyFont="1" applyFill="1" applyBorder="1" applyAlignment="1">
      <alignment horizontal="center" vertical="distributed"/>
    </xf>
    <xf numFmtId="0" fontId="14" fillId="3" borderId="99" xfId="2" applyFont="1" applyFill="1" applyBorder="1" applyAlignment="1">
      <alignment horizontal="center" vertical="center"/>
    </xf>
    <xf numFmtId="0" fontId="13" fillId="0" borderId="100" xfId="2" applyFont="1" applyFill="1" applyBorder="1"/>
    <xf numFmtId="0" fontId="13" fillId="0" borderId="101" xfId="2" applyFont="1" applyFill="1" applyBorder="1"/>
    <xf numFmtId="4" fontId="13" fillId="0" borderId="61" xfId="18" applyNumberFormat="1" applyFont="1" applyFill="1" applyBorder="1" applyAlignment="1">
      <alignment horizontal="right" vertical="distributed"/>
    </xf>
    <xf numFmtId="4" fontId="13" fillId="0" borderId="61" xfId="2" applyNumberFormat="1" applyFont="1" applyFill="1" applyBorder="1" applyAlignment="1">
      <alignment horizontal="right" vertical="distributed"/>
    </xf>
    <xf numFmtId="167" fontId="14" fillId="4" borderId="105" xfId="18" applyNumberFormat="1" applyFont="1" applyFill="1" applyBorder="1" applyAlignment="1">
      <alignment horizontal="right" vertical="distributed"/>
    </xf>
    <xf numFmtId="10" fontId="14" fillId="4" borderId="106" xfId="2" applyNumberFormat="1" applyFont="1" applyFill="1" applyBorder="1"/>
    <xf numFmtId="0" fontId="14" fillId="3" borderId="4" xfId="2" applyFont="1" applyFill="1" applyBorder="1" applyAlignment="1"/>
    <xf numFmtId="0" fontId="14" fillId="3" borderId="6" xfId="2" applyFont="1" applyFill="1" applyBorder="1" applyAlignment="1"/>
    <xf numFmtId="4" fontId="14" fillId="3" borderId="5" xfId="2" applyNumberFormat="1" applyFont="1" applyFill="1" applyBorder="1" applyAlignment="1"/>
    <xf numFmtId="4" fontId="14" fillId="3" borderId="8" xfId="2" applyNumberFormat="1" applyFont="1" applyFill="1" applyBorder="1"/>
    <xf numFmtId="171" fontId="13" fillId="0" borderId="8" xfId="38" applyNumberFormat="1" applyFont="1" applyFill="1" applyBorder="1"/>
    <xf numFmtId="43" fontId="20" fillId="4" borderId="56" xfId="35" applyNumberFormat="1" applyFont="1" applyFill="1" applyBorder="1" applyAlignment="1">
      <alignment horizontal="right" vertical="distributed"/>
    </xf>
    <xf numFmtId="0" fontId="20" fillId="0" borderId="30" xfId="35" applyFont="1" applyFill="1" applyBorder="1"/>
    <xf numFmtId="0" fontId="20" fillId="3" borderId="58" xfId="35" applyFont="1" applyFill="1" applyBorder="1" applyAlignment="1">
      <alignment horizontal="left"/>
    </xf>
    <xf numFmtId="0" fontId="20" fillId="4" borderId="58" xfId="35" applyFont="1" applyFill="1" applyBorder="1" applyAlignment="1">
      <alignment horizontal="left"/>
    </xf>
    <xf numFmtId="43" fontId="20" fillId="4" borderId="8" xfId="35" applyNumberFormat="1" applyFont="1" applyFill="1" applyBorder="1" applyAlignment="1">
      <alignment horizontal="right" vertical="distributed"/>
    </xf>
    <xf numFmtId="49" fontId="19" fillId="0" borderId="10" xfId="35" applyNumberFormat="1" applyFont="1" applyFill="1" applyBorder="1" applyAlignment="1">
      <alignment horizontal="center"/>
    </xf>
    <xf numFmtId="49" fontId="19" fillId="0" borderId="13" xfId="35" applyNumberFormat="1" applyFont="1" applyFill="1" applyBorder="1" applyAlignment="1">
      <alignment horizontal="center"/>
    </xf>
    <xf numFmtId="49" fontId="19" fillId="0" borderId="44" xfId="35" applyNumberFormat="1" applyFont="1" applyFill="1" applyBorder="1" applyAlignment="1">
      <alignment horizontal="center"/>
    </xf>
    <xf numFmtId="49" fontId="19" fillId="0" borderId="46" xfId="35" applyNumberFormat="1" applyFont="1" applyFill="1" applyBorder="1" applyAlignment="1">
      <alignment horizontal="center" vertical="distributed"/>
    </xf>
    <xf numFmtId="49" fontId="19" fillId="0" borderId="13" xfId="35" applyNumberFormat="1" applyFont="1" applyFill="1" applyBorder="1" applyAlignment="1">
      <alignment horizontal="center" vertical="distributed"/>
    </xf>
    <xf numFmtId="49" fontId="19" fillId="0" borderId="19" xfId="35" applyNumberFormat="1" applyFont="1" applyFill="1" applyBorder="1" applyAlignment="1">
      <alignment horizontal="center" vertical="distributed"/>
    </xf>
    <xf numFmtId="49" fontId="19" fillId="0" borderId="19" xfId="35" applyNumberFormat="1" applyFont="1" applyFill="1" applyBorder="1" applyAlignment="1">
      <alignment horizontal="center"/>
    </xf>
    <xf numFmtId="0" fontId="14" fillId="4" borderId="49" xfId="0" applyFont="1" applyFill="1" applyBorder="1" applyProtection="1"/>
    <xf numFmtId="4" fontId="14" fillId="4" borderId="44" xfId="0" applyNumberFormat="1" applyFont="1" applyFill="1" applyBorder="1" applyAlignment="1" applyProtection="1">
      <alignment horizontal="right" vertical="distributed"/>
    </xf>
    <xf numFmtId="4" fontId="14" fillId="4" borderId="59" xfId="0" applyNumberFormat="1" applyFont="1" applyFill="1" applyBorder="1" applyAlignment="1" applyProtection="1">
      <alignment horizontal="right" vertical="distributed"/>
    </xf>
    <xf numFmtId="0" fontId="19" fillId="3" borderId="115" xfId="9" applyFont="1" applyFill="1" applyBorder="1" applyAlignment="1">
      <alignment horizontal="center" vertical="center" wrapText="1"/>
    </xf>
    <xf numFmtId="0" fontId="19" fillId="3" borderId="3" xfId="9" applyFont="1" applyFill="1" applyBorder="1" applyAlignment="1">
      <alignment horizontal="center" vertical="center" wrapText="1"/>
    </xf>
    <xf numFmtId="0" fontId="20" fillId="3" borderId="48" xfId="9" applyFont="1" applyFill="1" applyBorder="1" applyAlignment="1">
      <alignment horizontal="center" vertical="center" wrapText="1"/>
    </xf>
    <xf numFmtId="0" fontId="20" fillId="3" borderId="3" xfId="9" applyFont="1" applyFill="1" applyBorder="1" applyAlignment="1">
      <alignment horizontal="center"/>
    </xf>
    <xf numFmtId="0" fontId="20" fillId="3" borderId="48" xfId="9" applyFont="1" applyFill="1" applyBorder="1" applyAlignment="1">
      <alignment horizontal="center" vertical="center"/>
    </xf>
    <xf numFmtId="167" fontId="19" fillId="3" borderId="16" xfId="9" applyNumberFormat="1" applyFont="1" applyFill="1" applyBorder="1"/>
    <xf numFmtId="167" fontId="19" fillId="3" borderId="17" xfId="9" applyNumberFormat="1" applyFont="1" applyFill="1" applyBorder="1" applyAlignment="1">
      <alignment horizontal="center" vertical="center"/>
    </xf>
    <xf numFmtId="0" fontId="2" fillId="0" borderId="0" xfId="51"/>
    <xf numFmtId="14" fontId="14" fillId="8" borderId="8" xfId="16" applyNumberFormat="1" applyFont="1" applyFill="1" applyBorder="1" applyAlignment="1">
      <alignment horizontal="center"/>
    </xf>
    <xf numFmtId="49" fontId="13" fillId="0" borderId="8" xfId="16" applyNumberFormat="1" applyFont="1" applyFill="1" applyBorder="1" applyAlignment="1">
      <alignment horizontal="center"/>
    </xf>
    <xf numFmtId="2" fontId="13" fillId="0" borderId="8" xfId="16" applyNumberFormat="1" applyFont="1" applyFill="1" applyBorder="1" applyAlignment="1">
      <alignment horizontal="center"/>
    </xf>
    <xf numFmtId="0" fontId="13" fillId="0" borderId="8" xfId="16" applyFont="1" applyFill="1" applyBorder="1" applyAlignment="1">
      <alignment horizontal="center"/>
    </xf>
    <xf numFmtId="0" fontId="13" fillId="0" borderId="8" xfId="16" applyFont="1" applyFill="1" applyBorder="1"/>
    <xf numFmtId="4" fontId="13" fillId="0" borderId="8" xfId="16" applyNumberFormat="1" applyFont="1" applyFill="1" applyBorder="1" applyAlignment="1">
      <alignment horizontal="right"/>
    </xf>
    <xf numFmtId="0" fontId="13" fillId="0" borderId="8" xfId="16" applyFont="1" applyFill="1" applyBorder="1" applyAlignment="1">
      <alignment horizontal="left"/>
    </xf>
    <xf numFmtId="43" fontId="13" fillId="0" borderId="8" xfId="17" applyNumberFormat="1" applyFont="1" applyFill="1" applyBorder="1" applyAlignment="1" applyProtection="1">
      <alignment horizontal="right" vertical="distributed"/>
    </xf>
    <xf numFmtId="167" fontId="13" fillId="0" borderId="8" xfId="16" applyNumberFormat="1" applyFont="1" applyFill="1" applyBorder="1" applyAlignment="1">
      <alignment horizontal="right" vertical="distributed"/>
    </xf>
    <xf numFmtId="167" fontId="13" fillId="0" borderId="8" xfId="17" applyNumberFormat="1" applyFont="1" applyFill="1" applyBorder="1" applyAlignment="1" applyProtection="1">
      <alignment horizontal="right" vertical="distributed"/>
    </xf>
    <xf numFmtId="49" fontId="13" fillId="0" borderId="8" xfId="17" applyNumberFormat="1" applyFont="1" applyFill="1" applyBorder="1" applyAlignment="1" applyProtection="1">
      <alignment horizontal="left" vertical="distributed"/>
    </xf>
    <xf numFmtId="4" fontId="30" fillId="2" borderId="8" xfId="51" applyNumberFormat="1" applyFont="1" applyFill="1" applyBorder="1"/>
    <xf numFmtId="0" fontId="30" fillId="0" borderId="0" xfId="51" applyFont="1" applyFill="1" applyBorder="1" applyAlignment="1">
      <alignment horizontal="left"/>
    </xf>
    <xf numFmtId="4" fontId="30" fillId="0" borderId="0" xfId="51" applyNumberFormat="1" applyFont="1" applyFill="1" applyBorder="1"/>
    <xf numFmtId="0" fontId="14" fillId="3" borderId="8" xfId="2" applyFont="1" applyFill="1" applyBorder="1" applyAlignment="1">
      <alignment horizontal="center"/>
    </xf>
    <xf numFmtId="171" fontId="14" fillId="2" borderId="8" xfId="38" applyNumberFormat="1" applyFont="1" applyFill="1" applyBorder="1"/>
    <xf numFmtId="4" fontId="26" fillId="9" borderId="1" xfId="24" applyNumberFormat="1" applyFill="1" applyBorder="1" applyAlignment="1" applyProtection="1">
      <alignment vertical="center"/>
    </xf>
    <xf numFmtId="0" fontId="20" fillId="0" borderId="22" xfId="12" applyFont="1" applyFill="1" applyBorder="1" applyAlignment="1">
      <alignment horizontal="center"/>
    </xf>
    <xf numFmtId="10" fontId="2" fillId="0" borderId="0" xfId="51" applyNumberFormat="1"/>
    <xf numFmtId="10" fontId="26" fillId="0" borderId="0" xfId="24" applyNumberFormat="1" applyProtection="1"/>
    <xf numFmtId="4" fontId="20" fillId="0" borderId="116" xfId="12" applyNumberFormat="1" applyFont="1" applyFill="1" applyBorder="1" applyAlignment="1">
      <alignment horizontal="right"/>
    </xf>
    <xf numFmtId="4" fontId="20" fillId="0" borderId="22" xfId="12" applyNumberFormat="1" applyFont="1" applyFill="1" applyBorder="1" applyAlignment="1">
      <alignment horizontal="right" vertical="distributed"/>
    </xf>
    <xf numFmtId="4" fontId="20" fillId="0" borderId="116" xfId="12" applyNumberFormat="1" applyFont="1" applyFill="1" applyBorder="1" applyAlignment="1">
      <alignment horizontal="right" vertical="distributed"/>
    </xf>
    <xf numFmtId="4" fontId="20" fillId="0" borderId="14" xfId="12" applyNumberFormat="1" applyFont="1" applyFill="1" applyBorder="1" applyAlignment="1">
      <alignment horizontal="right" vertical="distributed"/>
    </xf>
    <xf numFmtId="4" fontId="9" fillId="0" borderId="0" xfId="12" applyNumberFormat="1" applyFont="1"/>
    <xf numFmtId="0" fontId="28" fillId="0" borderId="0" xfId="24" applyFont="1" applyAlignment="1" applyProtection="1">
      <alignment horizontal="left" vertical="center" wrapText="1" indent="8"/>
    </xf>
    <xf numFmtId="0" fontId="28" fillId="0" borderId="0" xfId="45" applyFont="1" applyAlignment="1" applyProtection="1">
      <alignment horizontal="left" vertical="center" wrapText="1" indent="8"/>
    </xf>
    <xf numFmtId="0" fontId="40" fillId="0" borderId="0" xfId="45" applyFont="1" applyAlignment="1" applyProtection="1">
      <alignment horizontal="left" vertical="center" wrapText="1" indent="8"/>
    </xf>
    <xf numFmtId="0" fontId="28" fillId="0" borderId="0" xfId="46" applyFont="1" applyAlignment="1" applyProtection="1">
      <alignment horizontal="center" vertical="center" wrapText="1"/>
    </xf>
    <xf numFmtId="164" fontId="28" fillId="0" borderId="53" xfId="43" applyNumberFormat="1" applyFont="1" applyBorder="1" applyAlignment="1" applyProtection="1">
      <alignment horizontal="center" vertical="center"/>
    </xf>
    <xf numFmtId="164" fontId="28" fillId="0" borderId="0" xfId="43" applyNumberFormat="1" applyFont="1" applyBorder="1" applyAlignment="1" applyProtection="1">
      <alignment horizontal="center" vertical="center"/>
    </xf>
    <xf numFmtId="0" fontId="20" fillId="4" borderId="4" xfId="35" applyFont="1" applyFill="1" applyBorder="1" applyAlignment="1">
      <alignment horizontal="left"/>
    </xf>
    <xf numFmtId="0" fontId="19" fillId="4" borderId="6" xfId="35" applyFont="1" applyFill="1" applyBorder="1" applyAlignment="1">
      <alignment horizontal="left"/>
    </xf>
    <xf numFmtId="0" fontId="20" fillId="4" borderId="6" xfId="35" applyFont="1" applyFill="1" applyBorder="1" applyAlignment="1">
      <alignment horizontal="left"/>
    </xf>
    <xf numFmtId="0" fontId="19" fillId="0" borderId="11" xfId="35" applyFont="1" applyFill="1" applyBorder="1" applyAlignment="1">
      <alignment horizontal="left"/>
    </xf>
    <xf numFmtId="0" fontId="19" fillId="0" borderId="48" xfId="35" applyFont="1" applyFill="1" applyBorder="1" applyAlignment="1">
      <alignment horizontal="left"/>
    </xf>
    <xf numFmtId="0" fontId="19" fillId="0" borderId="9" xfId="35" applyFont="1" applyFill="1" applyBorder="1" applyAlignment="1">
      <alignment horizontal="left"/>
    </xf>
    <xf numFmtId="0" fontId="19" fillId="0" borderId="13" xfId="35" applyFont="1" applyFill="1" applyBorder="1" applyAlignment="1">
      <alignment horizontal="left"/>
    </xf>
    <xf numFmtId="0" fontId="20" fillId="4" borderId="29" xfId="35" applyFont="1" applyFill="1" applyBorder="1" applyAlignment="1">
      <alignment horizontal="left"/>
    </xf>
    <xf numFmtId="0" fontId="37" fillId="0" borderId="4" xfId="24" applyFont="1" applyBorder="1" applyAlignment="1" applyProtection="1">
      <alignment horizontal="left" vertical="center" wrapText="1"/>
    </xf>
    <xf numFmtId="0" fontId="37" fillId="0" borderId="6" xfId="24" applyFont="1" applyBorder="1" applyAlignment="1" applyProtection="1">
      <alignment horizontal="left" vertical="center" wrapText="1"/>
    </xf>
    <xf numFmtId="0" fontId="37" fillId="0" borderId="5" xfId="24" applyFont="1" applyBorder="1" applyAlignment="1" applyProtection="1">
      <alignment horizontal="left" vertical="center" wrapText="1"/>
    </xf>
    <xf numFmtId="0" fontId="20" fillId="3" borderId="4" xfId="35" applyFont="1" applyFill="1" applyBorder="1" applyAlignment="1">
      <alignment horizontal="left"/>
    </xf>
    <xf numFmtId="0" fontId="20" fillId="3" borderId="6" xfId="35" applyFont="1" applyFill="1" applyBorder="1" applyAlignment="1">
      <alignment horizontal="left"/>
    </xf>
    <xf numFmtId="0" fontId="19" fillId="0" borderId="19" xfId="35" applyFont="1" applyFill="1" applyBorder="1" applyAlignment="1">
      <alignment horizontal="left"/>
    </xf>
    <xf numFmtId="0" fontId="20" fillId="3" borderId="8" xfId="35" applyFont="1" applyFill="1" applyBorder="1" applyAlignment="1">
      <alignment horizontal="center"/>
    </xf>
    <xf numFmtId="0" fontId="19" fillId="0" borderId="45" xfId="35" applyFont="1" applyFill="1" applyBorder="1" applyAlignment="1">
      <alignment horizontal="center" vertical="top"/>
    </xf>
    <xf numFmtId="0" fontId="19" fillId="0" borderId="30" xfId="35" applyFont="1" applyFill="1" applyBorder="1" applyAlignment="1">
      <alignment horizontal="center" vertical="top"/>
    </xf>
    <xf numFmtId="0" fontId="19" fillId="0" borderId="13" xfId="35" applyFont="1" applyFill="1" applyBorder="1" applyAlignment="1"/>
    <xf numFmtId="0" fontId="19" fillId="0" borderId="44" xfId="35" applyFont="1" applyFill="1" applyBorder="1" applyAlignment="1"/>
    <xf numFmtId="0" fontId="19" fillId="0" borderId="44" xfId="35" applyFont="1" applyFill="1" applyBorder="1" applyAlignment="1">
      <alignment horizontal="left"/>
    </xf>
    <xf numFmtId="0" fontId="20" fillId="4" borderId="45" xfId="35" applyFont="1" applyFill="1" applyBorder="1" applyAlignment="1">
      <alignment horizontal="left"/>
    </xf>
    <xf numFmtId="0" fontId="20" fillId="4" borderId="58" xfId="35" applyFont="1" applyFill="1" applyBorder="1" applyAlignment="1">
      <alignment horizontal="left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wrapText="1"/>
    </xf>
    <xf numFmtId="0" fontId="20" fillId="3" borderId="2" xfId="9" applyFont="1" applyFill="1" applyBorder="1" applyAlignment="1">
      <alignment horizontal="center" vertical="center" wrapText="1"/>
    </xf>
    <xf numFmtId="0" fontId="20" fillId="3" borderId="3" xfId="9" applyFont="1" applyFill="1" applyBorder="1" applyAlignment="1">
      <alignment horizontal="center" vertical="center" wrapText="1"/>
    </xf>
    <xf numFmtId="0" fontId="25" fillId="0" borderId="4" xfId="9" applyFont="1" applyBorder="1" applyAlignment="1">
      <alignment horizontal="left" vertical="center" wrapText="1"/>
    </xf>
    <xf numFmtId="0" fontId="25" fillId="0" borderId="6" xfId="9" applyFont="1" applyBorder="1" applyAlignment="1">
      <alignment horizontal="left" vertical="center"/>
    </xf>
    <xf numFmtId="0" fontId="25" fillId="0" borderId="5" xfId="9" applyFont="1" applyBorder="1" applyAlignment="1">
      <alignment horizontal="left" vertical="center"/>
    </xf>
    <xf numFmtId="0" fontId="14" fillId="3" borderId="4" xfId="13" applyFont="1" applyFill="1" applyBorder="1" applyAlignment="1">
      <alignment horizontal="center"/>
    </xf>
    <xf numFmtId="0" fontId="14" fillId="3" borderId="5" xfId="13" applyFont="1" applyFill="1" applyBorder="1" applyAlignment="1">
      <alignment horizontal="center"/>
    </xf>
    <xf numFmtId="0" fontId="30" fillId="0" borderId="4" xfId="13" applyFont="1" applyBorder="1" applyAlignment="1">
      <alignment horizontal="left" vertical="center" wrapText="1"/>
    </xf>
    <xf numFmtId="0" fontId="30" fillId="0" borderId="6" xfId="13" applyFont="1" applyBorder="1" applyAlignment="1">
      <alignment horizontal="left" vertical="center"/>
    </xf>
    <xf numFmtId="0" fontId="30" fillId="0" borderId="5" xfId="13" applyFont="1" applyBorder="1" applyAlignment="1">
      <alignment horizontal="left" vertical="center"/>
    </xf>
    <xf numFmtId="0" fontId="20" fillId="3" borderId="45" xfId="13" applyFont="1" applyFill="1" applyBorder="1" applyAlignment="1">
      <alignment horizontal="center" vertical="center" wrapText="1"/>
    </xf>
    <xf numFmtId="0" fontId="20" fillId="3" borderId="30" xfId="13" applyFont="1" applyFill="1" applyBorder="1" applyAlignment="1">
      <alignment horizontal="center" vertical="center" wrapText="1"/>
    </xf>
    <xf numFmtId="0" fontId="20" fillId="3" borderId="7" xfId="13" applyFont="1" applyFill="1" applyBorder="1" applyAlignment="1">
      <alignment horizontal="center" vertical="center" wrapText="1"/>
    </xf>
    <xf numFmtId="0" fontId="20" fillId="3" borderId="45" xfId="13" applyFont="1" applyFill="1" applyBorder="1" applyAlignment="1">
      <alignment horizontal="center" wrapText="1"/>
    </xf>
    <xf numFmtId="0" fontId="20" fillId="3" borderId="30" xfId="13" applyFont="1" applyFill="1" applyBorder="1" applyAlignment="1">
      <alignment horizontal="center" wrapText="1"/>
    </xf>
    <xf numFmtId="0" fontId="20" fillId="3" borderId="7" xfId="13" applyFont="1" applyFill="1" applyBorder="1" applyAlignment="1">
      <alignment horizontal="center" wrapText="1"/>
    </xf>
    <xf numFmtId="0" fontId="20" fillId="3" borderId="45" xfId="13" applyFont="1" applyFill="1" applyBorder="1" applyAlignment="1">
      <alignment horizontal="center" vertical="center"/>
    </xf>
    <xf numFmtId="0" fontId="20" fillId="3" borderId="58" xfId="13" applyFont="1" applyFill="1" applyBorder="1" applyAlignment="1">
      <alignment horizontal="center" vertical="center"/>
    </xf>
    <xf numFmtId="0" fontId="20" fillId="3" borderId="36" xfId="13" applyFont="1" applyFill="1" applyBorder="1" applyAlignment="1">
      <alignment horizontal="center" vertical="center"/>
    </xf>
    <xf numFmtId="3" fontId="20" fillId="3" borderId="2" xfId="13" applyNumberFormat="1" applyFont="1" applyFill="1" applyBorder="1" applyAlignment="1">
      <alignment horizontal="center" vertical="center" wrapText="1"/>
    </xf>
    <xf numFmtId="3" fontId="20" fillId="3" borderId="3" xfId="13" applyNumberFormat="1" applyFont="1" applyFill="1" applyBorder="1" applyAlignment="1">
      <alignment horizontal="center" vertical="center" wrapText="1"/>
    </xf>
    <xf numFmtId="49" fontId="26" fillId="4" borderId="20" xfId="24" applyNumberFormat="1" applyFill="1" applyBorder="1" applyAlignment="1" applyProtection="1">
      <alignment horizontal="left" vertical="center"/>
    </xf>
    <xf numFmtId="49" fontId="26" fillId="4" borderId="21" xfId="24" applyNumberFormat="1" applyFill="1" applyBorder="1" applyAlignment="1" applyProtection="1">
      <alignment horizontal="left" vertical="center"/>
    </xf>
    <xf numFmtId="49" fontId="26" fillId="4" borderId="23" xfId="24" applyNumberFormat="1" applyFill="1" applyBorder="1" applyAlignment="1" applyProtection="1">
      <alignment horizontal="left" vertical="center"/>
    </xf>
    <xf numFmtId="49" fontId="26" fillId="4" borderId="20" xfId="24" applyNumberFormat="1" applyFont="1" applyFill="1" applyBorder="1" applyAlignment="1" applyProtection="1">
      <alignment horizontal="left" vertical="center"/>
    </xf>
    <xf numFmtId="49" fontId="26" fillId="4" borderId="21" xfId="24" applyNumberFormat="1" applyFont="1" applyFill="1" applyBorder="1" applyAlignment="1" applyProtection="1">
      <alignment horizontal="left" vertical="center"/>
    </xf>
    <xf numFmtId="49" fontId="26" fillId="4" borderId="23" xfId="24" applyNumberFormat="1" applyFont="1" applyFill="1" applyBorder="1" applyAlignment="1" applyProtection="1">
      <alignment horizontal="left" vertical="center"/>
    </xf>
    <xf numFmtId="49" fontId="28" fillId="0" borderId="8" xfId="24" applyNumberFormat="1" applyFont="1" applyBorder="1" applyAlignment="1" applyProtection="1">
      <alignment horizontal="center" vertical="center"/>
    </xf>
    <xf numFmtId="49" fontId="26" fillId="0" borderId="4" xfId="24" applyNumberFormat="1" applyFont="1" applyBorder="1" applyAlignment="1" applyProtection="1">
      <alignment horizontal="left" vertical="center"/>
    </xf>
    <xf numFmtId="49" fontId="26" fillId="0" borderId="6" xfId="24" applyNumberFormat="1" applyFont="1" applyBorder="1" applyAlignment="1" applyProtection="1">
      <alignment horizontal="left" vertical="center"/>
    </xf>
    <xf numFmtId="49" fontId="26" fillId="0" borderId="4" xfId="24" applyNumberFormat="1" applyFont="1" applyBorder="1" applyAlignment="1" applyProtection="1">
      <alignment horizontal="left" vertical="distributed"/>
    </xf>
    <xf numFmtId="49" fontId="26" fillId="0" borderId="6" xfId="24" applyNumberFormat="1" applyFont="1" applyBorder="1" applyAlignment="1" applyProtection="1">
      <alignment horizontal="left" vertical="distributed"/>
    </xf>
    <xf numFmtId="49" fontId="28" fillId="2" borderId="4" xfId="24" applyNumberFormat="1" applyFont="1" applyFill="1" applyBorder="1" applyAlignment="1" applyProtection="1">
      <alignment horizontal="left" vertical="center"/>
    </xf>
    <xf numFmtId="49" fontId="28" fillId="2" borderId="6" xfId="24" applyNumberFormat="1" applyFont="1" applyFill="1" applyBorder="1" applyAlignment="1" applyProtection="1">
      <alignment horizontal="left" vertical="center"/>
    </xf>
    <xf numFmtId="49" fontId="28" fillId="2" borderId="55" xfId="24" applyNumberFormat="1" applyFont="1" applyFill="1" applyBorder="1" applyAlignment="1" applyProtection="1">
      <alignment horizontal="left" vertical="center"/>
    </xf>
    <xf numFmtId="49" fontId="28" fillId="0" borderId="4" xfId="24" applyNumberFormat="1" applyFont="1" applyFill="1" applyBorder="1" applyAlignment="1" applyProtection="1">
      <alignment horizontal="center" vertical="center"/>
    </xf>
    <xf numFmtId="49" fontId="28" fillId="0" borderId="6" xfId="24" applyNumberFormat="1" applyFont="1" applyFill="1" applyBorder="1" applyAlignment="1" applyProtection="1">
      <alignment horizontal="center" vertical="center"/>
    </xf>
    <xf numFmtId="49" fontId="28" fillId="0" borderId="5" xfId="24" applyNumberFormat="1" applyFont="1" applyFill="1" applyBorder="1" applyAlignment="1" applyProtection="1">
      <alignment horizontal="center" vertical="center"/>
    </xf>
    <xf numFmtId="49" fontId="28" fillId="2" borderId="20" xfId="24" applyNumberFormat="1" applyFont="1" applyFill="1" applyBorder="1" applyAlignment="1" applyProtection="1">
      <alignment horizontal="left" vertical="center"/>
    </xf>
    <xf numFmtId="49" fontId="28" fillId="2" borderId="21" xfId="24" applyNumberFormat="1" applyFont="1" applyFill="1" applyBorder="1" applyAlignment="1" applyProtection="1">
      <alignment horizontal="left" vertical="center"/>
    </xf>
    <xf numFmtId="49" fontId="28" fillId="2" borderId="23" xfId="24" applyNumberFormat="1" applyFont="1" applyFill="1" applyBorder="1" applyAlignment="1" applyProtection="1">
      <alignment horizontal="left" vertical="center"/>
    </xf>
    <xf numFmtId="49" fontId="28" fillId="7" borderId="20" xfId="24" applyNumberFormat="1" applyFont="1" applyFill="1" applyBorder="1" applyAlignment="1" applyProtection="1">
      <alignment horizontal="left" vertical="center"/>
    </xf>
    <xf numFmtId="49" fontId="28" fillId="7" borderId="21" xfId="24" applyNumberFormat="1" applyFont="1" applyFill="1" applyBorder="1" applyAlignment="1" applyProtection="1">
      <alignment horizontal="left" vertical="center"/>
    </xf>
    <xf numFmtId="49" fontId="28" fillId="7" borderId="23" xfId="24" applyNumberFormat="1" applyFont="1" applyFill="1" applyBorder="1" applyAlignment="1" applyProtection="1">
      <alignment horizontal="left" vertical="center"/>
    </xf>
    <xf numFmtId="49" fontId="28" fillId="3" borderId="7" xfId="24" applyNumberFormat="1" applyFont="1" applyFill="1" applyBorder="1" applyAlignment="1" applyProtection="1">
      <alignment horizontal="left" vertical="center"/>
    </xf>
    <xf numFmtId="49" fontId="28" fillId="3" borderId="29" xfId="24" applyNumberFormat="1" applyFont="1" applyFill="1" applyBorder="1" applyAlignment="1" applyProtection="1">
      <alignment horizontal="left" vertical="center"/>
    </xf>
    <xf numFmtId="0" fontId="28" fillId="0" borderId="0" xfId="24" applyFont="1" applyBorder="1" applyAlignment="1" applyProtection="1">
      <alignment horizontal="left" vertical="center" wrapText="1" indent="8"/>
    </xf>
    <xf numFmtId="0" fontId="14" fillId="3" borderId="45" xfId="39" applyFont="1" applyFill="1" applyBorder="1" applyAlignment="1">
      <alignment horizontal="left"/>
    </xf>
    <xf numFmtId="0" fontId="14" fillId="3" borderId="50" xfId="39" applyFont="1" applyFill="1" applyBorder="1" applyAlignment="1">
      <alignment horizontal="left"/>
    </xf>
    <xf numFmtId="3" fontId="20" fillId="0" borderId="0" xfId="39" applyNumberFormat="1" applyFont="1" applyBorder="1" applyAlignment="1">
      <alignment horizontal="right" vertical="distributed"/>
    </xf>
    <xf numFmtId="0" fontId="2" fillId="0" borderId="0" xfId="51" applyAlignment="1">
      <alignment horizontal="center"/>
    </xf>
    <xf numFmtId="0" fontId="30" fillId="0" borderId="4" xfId="51" applyFont="1" applyBorder="1" applyAlignment="1">
      <alignment horizontal="center" vertical="center"/>
    </xf>
    <xf numFmtId="0" fontId="30" fillId="0" borderId="6" xfId="51" applyFont="1" applyBorder="1" applyAlignment="1">
      <alignment horizontal="center" vertical="center"/>
    </xf>
    <xf numFmtId="0" fontId="30" fillId="0" borderId="5" xfId="51" applyFont="1" applyBorder="1" applyAlignment="1">
      <alignment horizontal="center" vertical="center"/>
    </xf>
    <xf numFmtId="0" fontId="14" fillId="8" borderId="8" xfId="16" applyFont="1" applyFill="1" applyBorder="1" applyAlignment="1">
      <alignment horizontal="center" vertical="center"/>
    </xf>
    <xf numFmtId="0" fontId="14" fillId="8" borderId="2" xfId="16" applyFont="1" applyFill="1" applyBorder="1" applyAlignment="1">
      <alignment horizontal="center" vertical="center"/>
    </xf>
    <xf numFmtId="0" fontId="14" fillId="8" borderId="3" xfId="16" applyFont="1" applyFill="1" applyBorder="1" applyAlignment="1">
      <alignment horizontal="center" vertical="center"/>
    </xf>
    <xf numFmtId="0" fontId="14" fillId="8" borderId="8" xfId="16" applyFont="1" applyFill="1" applyBorder="1" applyAlignment="1">
      <alignment horizontal="center" vertical="center" wrapText="1"/>
    </xf>
    <xf numFmtId="0" fontId="14" fillId="8" borderId="2" xfId="16" applyFont="1" applyFill="1" applyBorder="1" applyAlignment="1">
      <alignment horizontal="center" vertical="center" wrapText="1"/>
    </xf>
    <xf numFmtId="0" fontId="14" fillId="8" borderId="3" xfId="16" applyFont="1" applyFill="1" applyBorder="1" applyAlignment="1">
      <alignment horizontal="center" vertical="center" wrapText="1"/>
    </xf>
    <xf numFmtId="0" fontId="14" fillId="8" borderId="8" xfId="16" applyFont="1" applyFill="1" applyBorder="1" applyAlignment="1">
      <alignment horizontal="center"/>
    </xf>
    <xf numFmtId="0" fontId="30" fillId="2" borderId="4" xfId="51" applyFont="1" applyFill="1" applyBorder="1" applyAlignment="1">
      <alignment horizontal="left"/>
    </xf>
    <xf numFmtId="0" fontId="30" fillId="2" borderId="6" xfId="51" applyFont="1" applyFill="1" applyBorder="1" applyAlignment="1">
      <alignment horizontal="left"/>
    </xf>
    <xf numFmtId="0" fontId="30" fillId="0" borderId="0" xfId="51" applyFont="1" applyAlignment="1">
      <alignment horizontal="center"/>
    </xf>
    <xf numFmtId="0" fontId="30" fillId="2" borderId="4" xfId="47" applyFont="1" applyFill="1" applyBorder="1" applyAlignment="1">
      <alignment horizontal="center" vertical="center"/>
    </xf>
    <xf numFmtId="0" fontId="30" fillId="2" borderId="6" xfId="47" applyFont="1" applyFill="1" applyBorder="1" applyAlignment="1">
      <alignment horizontal="center" vertical="center"/>
    </xf>
    <xf numFmtId="0" fontId="30" fillId="2" borderId="5" xfId="47" applyFont="1" applyFill="1" applyBorder="1" applyAlignment="1">
      <alignment horizontal="center" vertical="center"/>
    </xf>
    <xf numFmtId="0" fontId="14" fillId="2" borderId="62" xfId="47" applyFont="1" applyFill="1" applyBorder="1" applyAlignment="1">
      <alignment horizontal="center"/>
    </xf>
    <xf numFmtId="0" fontId="14" fillId="2" borderId="63" xfId="47" applyFont="1" applyFill="1" applyBorder="1" applyAlignment="1">
      <alignment horizontal="center"/>
    </xf>
    <xf numFmtId="0" fontId="14" fillId="2" borderId="64" xfId="47" applyFont="1" applyFill="1" applyBorder="1" applyAlignment="1">
      <alignment horizontal="center"/>
    </xf>
    <xf numFmtId="0" fontId="14" fillId="2" borderId="65" xfId="47" applyFont="1" applyFill="1" applyBorder="1" applyAlignment="1">
      <alignment horizontal="center"/>
    </xf>
    <xf numFmtId="0" fontId="19" fillId="0" borderId="66" xfId="47" applyFont="1" applyFill="1" applyBorder="1" applyAlignment="1"/>
    <xf numFmtId="0" fontId="19" fillId="0" borderId="67" xfId="47" applyFont="1" applyFill="1" applyBorder="1" applyAlignment="1"/>
    <xf numFmtId="43" fontId="14" fillId="0" borderId="68" xfId="48" applyNumberFormat="1" applyFont="1" applyFill="1" applyBorder="1" applyAlignment="1" applyProtection="1">
      <alignment horizontal="right" vertical="distributed"/>
    </xf>
    <xf numFmtId="43" fontId="14" fillId="0" borderId="69" xfId="48" applyNumberFormat="1" applyFont="1" applyFill="1" applyBorder="1" applyAlignment="1" applyProtection="1">
      <alignment horizontal="right" vertical="distributed"/>
    </xf>
    <xf numFmtId="0" fontId="19" fillId="0" borderId="70" xfId="47" applyFont="1" applyFill="1" applyBorder="1" applyAlignment="1"/>
    <xf numFmtId="0" fontId="19" fillId="0" borderId="71" xfId="47" applyFont="1" applyFill="1" applyBorder="1" applyAlignment="1"/>
    <xf numFmtId="43" fontId="13" fillId="0" borderId="70" xfId="48" applyNumberFormat="1" applyFont="1" applyFill="1" applyBorder="1" applyAlignment="1">
      <alignment horizontal="right" vertical="distributed"/>
    </xf>
    <xf numFmtId="43" fontId="13" fillId="0" borderId="71" xfId="48" applyNumberFormat="1" applyFont="1" applyFill="1" applyBorder="1" applyAlignment="1">
      <alignment horizontal="right" vertical="distributed"/>
    </xf>
    <xf numFmtId="0" fontId="19" fillId="0" borderId="72" xfId="47" applyFont="1" applyFill="1" applyBorder="1" applyAlignment="1"/>
    <xf numFmtId="0" fontId="19" fillId="0" borderId="73" xfId="47" applyFont="1" applyFill="1" applyBorder="1" applyAlignment="1"/>
    <xf numFmtId="43" fontId="13" fillId="0" borderId="72" xfId="48" applyNumberFormat="1" applyFont="1" applyFill="1" applyBorder="1" applyAlignment="1">
      <alignment horizontal="right" vertical="distributed"/>
    </xf>
    <xf numFmtId="43" fontId="13" fillId="0" borderId="73" xfId="48" applyNumberFormat="1" applyFont="1" applyFill="1" applyBorder="1" applyAlignment="1">
      <alignment horizontal="right" vertical="distributed"/>
    </xf>
    <xf numFmtId="0" fontId="14" fillId="4" borderId="70" xfId="47" applyFont="1" applyFill="1" applyBorder="1"/>
    <xf numFmtId="0" fontId="14" fillId="4" borderId="71" xfId="47" applyFont="1" applyFill="1" applyBorder="1"/>
    <xf numFmtId="43" fontId="14" fillId="4" borderId="70" xfId="48" applyNumberFormat="1" applyFont="1" applyFill="1" applyBorder="1" applyAlignment="1" applyProtection="1">
      <alignment horizontal="right" vertical="distributed"/>
    </xf>
    <xf numFmtId="43" fontId="14" fillId="4" borderId="71" xfId="48" applyNumberFormat="1" applyFont="1" applyFill="1" applyBorder="1" applyAlignment="1" applyProtection="1">
      <alignment horizontal="right" vertical="distributed"/>
    </xf>
    <xf numFmtId="0" fontId="14" fillId="3" borderId="95" xfId="2" applyFont="1" applyFill="1" applyBorder="1" applyAlignment="1">
      <alignment horizontal="left" vertical="center"/>
    </xf>
    <xf numFmtId="0" fontId="14" fillId="3" borderId="96" xfId="2" applyFont="1" applyFill="1" applyBorder="1" applyAlignment="1">
      <alignment horizontal="left" vertical="center"/>
    </xf>
    <xf numFmtId="0" fontId="14" fillId="3" borderId="97" xfId="2" applyFont="1" applyFill="1" applyBorder="1" applyAlignment="1">
      <alignment horizontal="left" vertical="center"/>
    </xf>
    <xf numFmtId="0" fontId="14" fillId="4" borderId="102" xfId="2" applyFont="1" applyFill="1" applyBorder="1"/>
    <xf numFmtId="0" fontId="14" fillId="4" borderId="103" xfId="2" applyFont="1" applyFill="1" applyBorder="1"/>
    <xf numFmtId="0" fontId="14" fillId="4" borderId="104" xfId="2" applyFont="1" applyFill="1" applyBorder="1"/>
    <xf numFmtId="0" fontId="14" fillId="3" borderId="45" xfId="2" applyFont="1" applyFill="1" applyBorder="1" applyAlignment="1">
      <alignment horizontal="center" vertical="center"/>
    </xf>
    <xf numFmtId="0" fontId="14" fillId="3" borderId="58" xfId="2" applyFont="1" applyFill="1" applyBorder="1" applyAlignment="1">
      <alignment horizontal="center" vertical="center"/>
    </xf>
    <xf numFmtId="0" fontId="14" fillId="3" borderId="36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29" xfId="2" applyFont="1" applyFill="1" applyBorder="1" applyAlignment="1">
      <alignment horizontal="center" vertical="center"/>
    </xf>
    <xf numFmtId="0" fontId="14" fillId="3" borderId="28" xfId="2" applyFont="1" applyFill="1" applyBorder="1" applyAlignment="1">
      <alignment horizontal="center" vertical="center"/>
    </xf>
    <xf numFmtId="0" fontId="14" fillId="3" borderId="74" xfId="2" applyFont="1" applyFill="1" applyBorder="1" applyAlignment="1">
      <alignment horizontal="left" vertical="center"/>
    </xf>
    <xf numFmtId="0" fontId="14" fillId="3" borderId="75" xfId="2" applyFont="1" applyFill="1" applyBorder="1" applyAlignment="1">
      <alignment horizontal="left" vertical="center"/>
    </xf>
    <xf numFmtId="0" fontId="14" fillId="3" borderId="76" xfId="2" applyFont="1" applyFill="1" applyBorder="1" applyAlignment="1">
      <alignment horizontal="left" vertical="center"/>
    </xf>
    <xf numFmtId="0" fontId="13" fillId="0" borderId="79" xfId="2" applyFont="1" applyFill="1" applyBorder="1" applyAlignment="1">
      <alignment horizontal="left"/>
    </xf>
    <xf numFmtId="0" fontId="13" fillId="0" borderId="80" xfId="2" applyFont="1" applyFill="1" applyBorder="1" applyAlignment="1">
      <alignment horizontal="left"/>
    </xf>
    <xf numFmtId="0" fontId="13" fillId="0" borderId="81" xfId="2" applyFont="1" applyFill="1" applyBorder="1" applyAlignment="1">
      <alignment horizontal="left"/>
    </xf>
    <xf numFmtId="0" fontId="13" fillId="0" borderId="83" xfId="2" applyFont="1" applyFill="1" applyBorder="1" applyAlignment="1">
      <alignment horizontal="left"/>
    </xf>
    <xf numFmtId="0" fontId="13" fillId="0" borderId="84" xfId="2" applyFont="1" applyFill="1" applyBorder="1" applyAlignment="1">
      <alignment horizontal="left"/>
    </xf>
    <xf numFmtId="0" fontId="13" fillId="0" borderId="73" xfId="2" applyFont="1" applyFill="1" applyBorder="1" applyAlignment="1">
      <alignment horizontal="left"/>
    </xf>
    <xf numFmtId="0" fontId="13" fillId="0" borderId="86" xfId="2" applyFont="1" applyFill="1" applyBorder="1" applyAlignment="1">
      <alignment horizontal="left"/>
    </xf>
    <xf numFmtId="0" fontId="13" fillId="0" borderId="87" xfId="2" applyFont="1" applyFill="1" applyBorder="1" applyAlignment="1">
      <alignment horizontal="left"/>
    </xf>
    <xf numFmtId="0" fontId="13" fillId="0" borderId="69" xfId="2" applyFont="1" applyFill="1" applyBorder="1" applyAlignment="1">
      <alignment horizontal="left"/>
    </xf>
    <xf numFmtId="0" fontId="14" fillId="4" borderId="90" xfId="2" applyFont="1" applyFill="1" applyBorder="1" applyAlignment="1">
      <alignment horizontal="left"/>
    </xf>
    <xf numFmtId="0" fontId="14" fillId="4" borderId="91" xfId="2" applyFont="1" applyFill="1" applyBorder="1" applyAlignment="1">
      <alignment horizontal="left"/>
    </xf>
    <xf numFmtId="0" fontId="14" fillId="4" borderId="92" xfId="2" applyFont="1" applyFill="1" applyBorder="1" applyAlignment="1">
      <alignment horizontal="left"/>
    </xf>
    <xf numFmtId="0" fontId="14" fillId="4" borderId="109" xfId="2" applyFont="1" applyFill="1" applyBorder="1" applyAlignment="1">
      <alignment horizontal="left"/>
    </xf>
    <xf numFmtId="0" fontId="14" fillId="4" borderId="110" xfId="2" applyFont="1" applyFill="1" applyBorder="1" applyAlignment="1">
      <alignment horizontal="left"/>
    </xf>
    <xf numFmtId="0" fontId="14" fillId="4" borderId="111" xfId="2" applyFont="1" applyFill="1" applyBorder="1" applyAlignment="1">
      <alignment horizontal="left"/>
    </xf>
    <xf numFmtId="0" fontId="14" fillId="2" borderId="4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109" xfId="2" applyFont="1" applyFill="1" applyBorder="1" applyAlignment="1">
      <alignment horizontal="center"/>
    </xf>
    <xf numFmtId="0" fontId="14" fillId="2" borderId="110" xfId="2" applyFont="1" applyFill="1" applyBorder="1" applyAlignment="1">
      <alignment horizontal="center"/>
    </xf>
    <xf numFmtId="0" fontId="14" fillId="2" borderId="111" xfId="2" applyFont="1" applyFill="1" applyBorder="1" applyAlignment="1">
      <alignment horizontal="center"/>
    </xf>
    <xf numFmtId="0" fontId="14" fillId="4" borderId="72" xfId="2" applyFont="1" applyFill="1" applyBorder="1" applyAlignment="1">
      <alignment horizontal="left"/>
    </xf>
    <xf numFmtId="0" fontId="14" fillId="4" borderId="84" xfId="2" applyFont="1" applyFill="1" applyBorder="1" applyAlignment="1">
      <alignment horizontal="left"/>
    </xf>
    <xf numFmtId="0" fontId="14" fillId="4" borderId="73" xfId="2" applyFont="1" applyFill="1" applyBorder="1" applyAlignment="1">
      <alignment horizontal="left"/>
    </xf>
    <xf numFmtId="0" fontId="14" fillId="4" borderId="112" xfId="2" applyFont="1" applyFill="1" applyBorder="1" applyAlignment="1">
      <alignment horizontal="left"/>
    </xf>
    <xf numFmtId="0" fontId="14" fillId="4" borderId="0" xfId="2" applyFont="1" applyFill="1" applyBorder="1" applyAlignment="1">
      <alignment horizontal="left"/>
    </xf>
    <xf numFmtId="0" fontId="14" fillId="4" borderId="113" xfId="2" applyFont="1" applyFill="1" applyBorder="1" applyAlignment="1">
      <alignment horizontal="left"/>
    </xf>
    <xf numFmtId="0" fontId="14" fillId="2" borderId="70" xfId="2" applyFont="1" applyFill="1" applyBorder="1" applyAlignment="1">
      <alignment horizontal="center"/>
    </xf>
    <xf numFmtId="0" fontId="14" fillId="2" borderId="114" xfId="2" applyFont="1" applyFill="1" applyBorder="1" applyAlignment="1">
      <alignment horizontal="center"/>
    </xf>
    <xf numFmtId="0" fontId="14" fillId="2" borderId="71" xfId="2" applyFont="1" applyFill="1" applyBorder="1" applyAlignment="1">
      <alignment horizontal="center"/>
    </xf>
    <xf numFmtId="0" fontId="14" fillId="3" borderId="8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62" xfId="52" applyFont="1" applyFill="1" applyBorder="1" applyAlignment="1">
      <alignment horizontal="center"/>
    </xf>
    <xf numFmtId="0" fontId="14" fillId="2" borderId="63" xfId="52" applyFont="1" applyFill="1" applyBorder="1" applyAlignment="1">
      <alignment horizontal="center"/>
    </xf>
    <xf numFmtId="0" fontId="14" fillId="2" borderId="64" xfId="52" applyFont="1" applyFill="1" applyBorder="1" applyAlignment="1">
      <alignment horizontal="center"/>
    </xf>
    <xf numFmtId="0" fontId="14" fillId="2" borderId="65" xfId="52" applyFont="1" applyFill="1" applyBorder="1" applyAlignment="1">
      <alignment horizontal="center"/>
    </xf>
    <xf numFmtId="0" fontId="30" fillId="2" borderId="4" xfId="52" applyFont="1" applyFill="1" applyBorder="1" applyAlignment="1">
      <alignment horizontal="center"/>
    </xf>
    <xf numFmtId="0" fontId="30" fillId="2" borderId="6" xfId="52" applyFont="1" applyFill="1" applyBorder="1" applyAlignment="1">
      <alignment horizontal="center"/>
    </xf>
    <xf numFmtId="0" fontId="30" fillId="2" borderId="5" xfId="52" applyFont="1" applyFill="1" applyBorder="1" applyAlignment="1">
      <alignment horizontal="center"/>
    </xf>
    <xf numFmtId="0" fontId="19" fillId="0" borderId="70" xfId="52" applyFont="1" applyFill="1" applyBorder="1" applyAlignment="1"/>
    <xf numFmtId="0" fontId="19" fillId="0" borderId="71" xfId="52" applyFont="1" applyFill="1" applyBorder="1" applyAlignment="1"/>
    <xf numFmtId="43" fontId="13" fillId="0" borderId="70" xfId="53" applyNumberFormat="1" applyFont="1" applyFill="1" applyBorder="1" applyAlignment="1">
      <alignment horizontal="right" vertical="distributed"/>
    </xf>
    <xf numFmtId="43" fontId="13" fillId="0" borderId="71" xfId="53" applyNumberFormat="1" applyFont="1" applyFill="1" applyBorder="1" applyAlignment="1">
      <alignment horizontal="right" vertical="distributed"/>
    </xf>
    <xf numFmtId="0" fontId="19" fillId="0" borderId="72" xfId="52" applyFont="1" applyFill="1" applyBorder="1" applyAlignment="1"/>
    <xf numFmtId="0" fontId="19" fillId="0" borderId="73" xfId="52" applyFont="1" applyFill="1" applyBorder="1" applyAlignment="1"/>
    <xf numFmtId="43" fontId="13" fillId="0" borderId="72" xfId="53" applyNumberFormat="1" applyFont="1" applyFill="1" applyBorder="1" applyAlignment="1">
      <alignment horizontal="right" vertical="distributed"/>
    </xf>
    <xf numFmtId="43" fontId="13" fillId="0" borderId="73" xfId="53" applyNumberFormat="1" applyFont="1" applyFill="1" applyBorder="1" applyAlignment="1">
      <alignment horizontal="right" vertical="distributed"/>
    </xf>
    <xf numFmtId="0" fontId="14" fillId="4" borderId="70" xfId="52" applyFont="1" applyFill="1" applyBorder="1"/>
    <xf numFmtId="0" fontId="14" fillId="4" borderId="71" xfId="52" applyFont="1" applyFill="1" applyBorder="1"/>
    <xf numFmtId="43" fontId="14" fillId="4" borderId="70" xfId="53" applyNumberFormat="1" applyFont="1" applyFill="1" applyBorder="1" applyAlignment="1" applyProtection="1">
      <alignment horizontal="right" vertical="distributed"/>
    </xf>
    <xf numFmtId="43" fontId="14" fillId="4" borderId="71" xfId="53" applyNumberFormat="1" applyFont="1" applyFill="1" applyBorder="1" applyAlignment="1" applyProtection="1">
      <alignment horizontal="right" vertical="distributed"/>
    </xf>
    <xf numFmtId="0" fontId="19" fillId="0" borderId="117" xfId="52" applyFont="1" applyFill="1" applyBorder="1" applyAlignment="1"/>
    <xf numFmtId="0" fontId="19" fillId="0" borderId="118" xfId="52" applyFont="1" applyFill="1" applyBorder="1" applyAlignment="1"/>
    <xf numFmtId="43" fontId="13" fillId="0" borderId="117" xfId="53" applyNumberFormat="1" applyFont="1" applyFill="1" applyBorder="1" applyAlignment="1">
      <alignment horizontal="right" vertical="distributed"/>
    </xf>
    <xf numFmtId="43" fontId="13" fillId="0" borderId="118" xfId="53" applyNumberFormat="1" applyFont="1" applyFill="1" applyBorder="1" applyAlignment="1">
      <alignment horizontal="right" vertical="distributed"/>
    </xf>
    <xf numFmtId="0" fontId="19" fillId="0" borderId="109" xfId="52" applyFont="1" applyFill="1" applyBorder="1" applyAlignment="1"/>
    <xf numFmtId="0" fontId="19" fillId="0" borderId="111" xfId="52" applyFont="1" applyFill="1" applyBorder="1" applyAlignment="1"/>
    <xf numFmtId="43" fontId="13" fillId="0" borderId="109" xfId="53" applyNumberFormat="1" applyFont="1" applyFill="1" applyBorder="1" applyAlignment="1">
      <alignment horizontal="right" vertical="distributed"/>
    </xf>
    <xf numFmtId="43" fontId="13" fillId="0" borderId="111" xfId="53" applyNumberFormat="1" applyFont="1" applyFill="1" applyBorder="1" applyAlignment="1">
      <alignment horizontal="right" vertical="distributed"/>
    </xf>
    <xf numFmtId="0" fontId="20" fillId="0" borderId="20" xfId="12" applyFont="1" applyFill="1" applyBorder="1" applyAlignment="1">
      <alignment horizontal="left"/>
    </xf>
    <xf numFmtId="0" fontId="20" fillId="0" borderId="21" xfId="12" applyFont="1" applyFill="1" applyBorder="1" applyAlignment="1">
      <alignment horizontal="left"/>
    </xf>
    <xf numFmtId="0" fontId="20" fillId="0" borderId="22" xfId="12" applyFont="1" applyFill="1" applyBorder="1" applyAlignment="1">
      <alignment horizontal="left"/>
    </xf>
    <xf numFmtId="0" fontId="20" fillId="0" borderId="23" xfId="12" applyFont="1" applyFill="1" applyBorder="1" applyAlignment="1">
      <alignment horizontal="left"/>
    </xf>
    <xf numFmtId="0" fontId="20" fillId="5" borderId="20" xfId="12" applyFont="1" applyFill="1" applyBorder="1" applyAlignment="1">
      <alignment horizontal="left"/>
    </xf>
    <xf numFmtId="0" fontId="20" fillId="5" borderId="21" xfId="12" applyFont="1" applyFill="1" applyBorder="1" applyAlignment="1">
      <alignment horizontal="left"/>
    </xf>
    <xf numFmtId="0" fontId="20" fillId="5" borderId="23" xfId="12" applyFont="1" applyFill="1" applyBorder="1" applyAlignment="1">
      <alignment horizontal="left"/>
    </xf>
    <xf numFmtId="0" fontId="20" fillId="0" borderId="30" xfId="12" applyFont="1" applyFill="1" applyBorder="1" applyAlignment="1">
      <alignment horizontal="center"/>
    </xf>
    <xf numFmtId="0" fontId="20" fillId="0" borderId="0" xfId="12" applyFont="1" applyFill="1" applyBorder="1" applyAlignment="1">
      <alignment horizontal="center"/>
    </xf>
    <xf numFmtId="0" fontId="20" fillId="0" borderId="34" xfId="12" applyFont="1" applyFill="1" applyBorder="1" applyAlignment="1">
      <alignment horizontal="center"/>
    </xf>
    <xf numFmtId="0" fontId="19" fillId="0" borderId="20" xfId="12" applyFont="1" applyFill="1" applyBorder="1" applyAlignment="1">
      <alignment horizontal="left"/>
    </xf>
    <xf numFmtId="0" fontId="19" fillId="0" borderId="21" xfId="12" applyFont="1" applyFill="1" applyBorder="1" applyAlignment="1">
      <alignment horizontal="left"/>
    </xf>
    <xf numFmtId="0" fontId="19" fillId="0" borderId="23" xfId="12" applyFont="1" applyFill="1" applyBorder="1" applyAlignment="1">
      <alignment horizontal="left"/>
    </xf>
    <xf numFmtId="0" fontId="20" fillId="5" borderId="7" xfId="12" applyFont="1" applyFill="1" applyBorder="1" applyAlignment="1">
      <alignment horizontal="left"/>
    </xf>
    <xf numFmtId="0" fontId="20" fillId="5" borderId="29" xfId="12" applyFont="1" applyFill="1" applyBorder="1" applyAlignment="1">
      <alignment horizontal="left"/>
    </xf>
    <xf numFmtId="0" fontId="20" fillId="5" borderId="31" xfId="12" applyFont="1" applyFill="1" applyBorder="1" applyAlignment="1">
      <alignment horizontal="left"/>
    </xf>
    <xf numFmtId="0" fontId="35" fillId="4" borderId="4" xfId="12" applyFont="1" applyFill="1" applyBorder="1" applyAlignment="1">
      <alignment horizontal="center"/>
    </xf>
    <xf numFmtId="0" fontId="35" fillId="4" borderId="6" xfId="12" applyFont="1" applyFill="1" applyBorder="1" applyAlignment="1">
      <alignment horizontal="center"/>
    </xf>
    <xf numFmtId="0" fontId="35" fillId="4" borderId="5" xfId="12" applyFont="1" applyFill="1" applyBorder="1" applyAlignment="1">
      <alignment horizontal="center"/>
    </xf>
    <xf numFmtId="0" fontId="20" fillId="0" borderId="20" xfId="12" applyFont="1" applyFill="1" applyBorder="1" applyAlignment="1">
      <alignment horizontal="center"/>
    </xf>
    <xf numFmtId="0" fontId="20" fillId="0" borderId="21" xfId="12" applyFont="1" applyFill="1" applyBorder="1" applyAlignment="1">
      <alignment horizontal="center"/>
    </xf>
    <xf numFmtId="0" fontId="20" fillId="0" borderId="22" xfId="12" applyFont="1" applyFill="1" applyBorder="1" applyAlignment="1">
      <alignment horizontal="center"/>
    </xf>
    <xf numFmtId="0" fontId="20" fillId="0" borderId="30" xfId="12" applyFont="1" applyFill="1" applyBorder="1" applyAlignment="1">
      <alignment horizontal="left"/>
    </xf>
    <xf numFmtId="0" fontId="20" fillId="0" borderId="0" xfId="12" applyFont="1" applyFill="1" applyBorder="1" applyAlignment="1">
      <alignment horizontal="left"/>
    </xf>
    <xf numFmtId="0" fontId="20" fillId="0" borderId="32" xfId="12" applyFont="1" applyFill="1" applyBorder="1" applyAlignment="1">
      <alignment horizontal="left"/>
    </xf>
    <xf numFmtId="0" fontId="20" fillId="5" borderId="25" xfId="12" applyFont="1" applyFill="1" applyBorder="1" applyAlignment="1">
      <alignment horizontal="left"/>
    </xf>
    <xf numFmtId="0" fontId="20" fillId="5" borderId="26" xfId="12" applyFont="1" applyFill="1" applyBorder="1" applyAlignment="1">
      <alignment horizontal="left"/>
    </xf>
    <xf numFmtId="0" fontId="20" fillId="5" borderId="27" xfId="12" applyFont="1" applyFill="1" applyBorder="1" applyAlignment="1">
      <alignment horizontal="left"/>
    </xf>
    <xf numFmtId="4" fontId="20" fillId="0" borderId="33" xfId="12" applyNumberFormat="1" applyFont="1" applyFill="1" applyBorder="1" applyAlignment="1">
      <alignment horizontal="right"/>
    </xf>
    <xf numFmtId="4" fontId="20" fillId="0" borderId="22" xfId="12" applyNumberFormat="1" applyFont="1" applyFill="1" applyBorder="1" applyAlignment="1">
      <alignment horizontal="right"/>
    </xf>
    <xf numFmtId="4" fontId="20" fillId="3" borderId="33" xfId="12" applyNumberFormat="1" applyFont="1" applyFill="1" applyBorder="1" applyAlignment="1">
      <alignment horizontal="right"/>
    </xf>
    <xf numFmtId="4" fontId="20" fillId="3" borderId="22" xfId="12" applyNumberFormat="1" applyFont="1" applyFill="1" applyBorder="1" applyAlignment="1">
      <alignment horizontal="right"/>
    </xf>
    <xf numFmtId="0" fontId="20" fillId="4" borderId="8" xfId="12" applyFont="1" applyFill="1" applyBorder="1" applyAlignment="1">
      <alignment horizontal="center"/>
    </xf>
    <xf numFmtId="0" fontId="20" fillId="0" borderId="20" xfId="12" applyFont="1" applyFill="1" applyBorder="1" applyAlignment="1">
      <alignment horizontal="left" wrapText="1"/>
    </xf>
    <xf numFmtId="0" fontId="20" fillId="0" borderId="21" xfId="12" applyFont="1" applyFill="1" applyBorder="1" applyAlignment="1">
      <alignment horizontal="left" wrapText="1"/>
    </xf>
    <xf numFmtId="0" fontId="20" fillId="0" borderId="23" xfId="12" applyFont="1" applyFill="1" applyBorder="1" applyAlignment="1">
      <alignment horizontal="left" wrapText="1"/>
    </xf>
    <xf numFmtId="0" fontId="20" fillId="3" borderId="20" xfId="12" applyFont="1" applyFill="1" applyBorder="1" applyAlignment="1">
      <alignment horizontal="left"/>
    </xf>
    <xf numFmtId="0" fontId="20" fillId="3" borderId="21" xfId="12" applyFont="1" applyFill="1" applyBorder="1" applyAlignment="1">
      <alignment horizontal="left"/>
    </xf>
    <xf numFmtId="0" fontId="20" fillId="3" borderId="23" xfId="12" applyFont="1" applyFill="1" applyBorder="1" applyAlignment="1">
      <alignment horizontal="left"/>
    </xf>
    <xf numFmtId="0" fontId="25" fillId="0" borderId="4" xfId="12" applyFont="1" applyBorder="1" applyAlignment="1">
      <alignment horizontal="center" vertical="center" wrapText="1"/>
    </xf>
    <xf numFmtId="0" fontId="25" fillId="0" borderId="6" xfId="12" applyFont="1" applyBorder="1" applyAlignment="1">
      <alignment horizontal="center" vertical="center"/>
    </xf>
    <xf numFmtId="0" fontId="25" fillId="0" borderId="5" xfId="12" applyFont="1" applyBorder="1" applyAlignment="1">
      <alignment horizontal="center" vertical="center"/>
    </xf>
    <xf numFmtId="43" fontId="20" fillId="0" borderId="33" xfId="12" applyNumberFormat="1" applyFont="1" applyFill="1" applyBorder="1" applyAlignment="1">
      <alignment horizontal="right" vertical="distributed"/>
    </xf>
    <xf numFmtId="43" fontId="20" fillId="0" borderId="22" xfId="12" applyNumberFormat="1" applyFont="1" applyFill="1" applyBorder="1" applyAlignment="1">
      <alignment horizontal="right" vertical="distributed"/>
    </xf>
    <xf numFmtId="0" fontId="25" fillId="0" borderId="4" xfId="12" applyFont="1" applyBorder="1" applyAlignment="1">
      <alignment horizontal="center" wrapText="1"/>
    </xf>
    <xf numFmtId="0" fontId="25" fillId="0" borderId="6" xfId="12" applyFont="1" applyBorder="1" applyAlignment="1">
      <alignment horizontal="center"/>
    </xf>
    <xf numFmtId="0" fontId="25" fillId="0" borderId="5" xfId="12" applyFont="1" applyBorder="1" applyAlignment="1">
      <alignment horizontal="center"/>
    </xf>
    <xf numFmtId="0" fontId="35" fillId="4" borderId="8" xfId="12" applyFont="1" applyFill="1" applyBorder="1" applyAlignment="1">
      <alignment horizontal="center"/>
    </xf>
  </cellXfs>
  <cellStyles count="54">
    <cellStyle name="Měna 2" xfId="4"/>
    <cellStyle name="Měna 2 2" xfId="5"/>
    <cellStyle name="Měna 2 2 2" xfId="36"/>
    <cellStyle name="Měna 2 2 2 2" xfId="50"/>
    <cellStyle name="Měna 2 2 2 3" xfId="53"/>
    <cellStyle name="Měna 2 2 3" xfId="48"/>
    <cellStyle name="Měna 2 3" xfId="37"/>
    <cellStyle name="Měna 3" xfId="6"/>
    <cellStyle name="Měna 4" xfId="17"/>
    <cellStyle name="Měna 5" xfId="18"/>
    <cellStyle name="Měna 6" xfId="21"/>
    <cellStyle name="Měna 7" xfId="38"/>
    <cellStyle name="Normální" xfId="0" builtinId="0"/>
    <cellStyle name="Normální 10" xfId="22"/>
    <cellStyle name="Normální 10 2" xfId="39"/>
    <cellStyle name="Normální 11" xfId="24"/>
    <cellStyle name="Normální 12" xfId="27"/>
    <cellStyle name="Normální 13" xfId="29"/>
    <cellStyle name="Normální 14" xfId="31"/>
    <cellStyle name="Normální 15" xfId="33"/>
    <cellStyle name="Normální 16" xfId="34"/>
    <cellStyle name="Normální 17" xfId="43"/>
    <cellStyle name="Normální 17 2" xfId="46"/>
    <cellStyle name="Normální 18" xfId="45"/>
    <cellStyle name="Normální 19" xfId="51"/>
    <cellStyle name="Normální 2" xfId="1"/>
    <cellStyle name="Normální 2 2" xfId="2"/>
    <cellStyle name="Normální 2 2 2" xfId="7"/>
    <cellStyle name="Normální 2 3" xfId="8"/>
    <cellStyle name="Normální 2 3 2" xfId="40"/>
    <cellStyle name="Normální 2 3 2 2" xfId="49"/>
    <cellStyle name="Normální 2 3 2 3" xfId="52"/>
    <cellStyle name="Normální 2 3 3" xfId="47"/>
    <cellStyle name="Normální 2 4" xfId="25"/>
    <cellStyle name="Normální 2 5" xfId="30"/>
    <cellStyle name="Normální 3" xfId="3"/>
    <cellStyle name="Normální 3 2" xfId="9"/>
    <cellStyle name="Normální 3 2 2" xfId="35"/>
    <cellStyle name="Normální 4" xfId="10"/>
    <cellStyle name="Normální 5" xfId="11"/>
    <cellStyle name="Normální 6" xfId="12"/>
    <cellStyle name="Normální 6 2" xfId="13"/>
    <cellStyle name="Normální 6 2 2" xfId="41"/>
    <cellStyle name="Normální 6 2 2 2" xfId="42"/>
    <cellStyle name="Normální 6 2 2 2 2" xfId="44"/>
    <cellStyle name="Normální 7" xfId="14"/>
    <cellStyle name="Normální 8" xfId="16"/>
    <cellStyle name="Normální 9" xfId="20"/>
    <cellStyle name="Procenta 2" xfId="15"/>
    <cellStyle name="Procenta 2 2" xfId="26"/>
    <cellStyle name="Procenta 3" xfId="19"/>
    <cellStyle name="Procenta 4" xfId="23"/>
    <cellStyle name="Procenta 5" xfId="28"/>
    <cellStyle name="Procenta 6" xfId="32"/>
  </cellStyles>
  <dxfs count="0"/>
  <tableStyles count="1" defaultTableStyle="TableStyleMedium9" defaultPivotStyle="Styl kontingenční tabulky 1">
    <tableStyle name="Styl kontingenční tabulky 1" table="0" count="0"/>
  </tableStyles>
  <colors>
    <mruColors>
      <color rgb="FFFFFF99"/>
      <color rgb="FFFFFF66"/>
      <color rgb="FFFFFFCC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Příjmy (Koruny)</a:t>
            </a:r>
          </a:p>
          <a:p>
            <a:pPr>
              <a:defRPr/>
            </a:pPr>
            <a:r>
              <a:rPr lang="cs-CZ"/>
              <a:t>Město Slavkov u Brna, Rok 2018, </a:t>
            </a:r>
          </a:p>
          <a:p>
            <a:pPr>
              <a:defRPr/>
            </a:pPr>
            <a:r>
              <a:rPr lang="cs-CZ"/>
              <a:t>Měsíc leden až prosinec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[1]Graf!$B$28</c:f>
              <c:strCache>
                <c:ptCount val="1"/>
                <c:pt idx="0">
                  <c:v>RS</c:v>
                </c:pt>
              </c:strCache>
            </c:strRef>
          </c:tx>
          <c:invertIfNegative val="0"/>
          <c:cat>
            <c:strRef>
              <c:f>[1]Graf!$A$29:$A$32</c:f>
              <c:strCache>
                <c:ptCount val="4"/>
                <c:pt idx="0">
                  <c:v>1 - DAŇOVÉ PŘÍJMY</c:v>
                </c:pt>
                <c:pt idx="1">
                  <c:v>2 - NEDAŇOVÉ PŘÍJMY</c:v>
                </c:pt>
                <c:pt idx="2">
                  <c:v>3 - KAPITÁLOVÉ PŘÍJMY</c:v>
                </c:pt>
                <c:pt idx="3">
                  <c:v>4 - PŘIJATÉ TRANSFERY</c:v>
                </c:pt>
              </c:strCache>
            </c:strRef>
          </c:cat>
          <c:val>
            <c:numRef>
              <c:f>[1]Graf!$B$29:$B$32</c:f>
              <c:numCache>
                <c:formatCode>General</c:formatCode>
                <c:ptCount val="4"/>
                <c:pt idx="0">
                  <c:v>106223500</c:v>
                </c:pt>
                <c:pt idx="1">
                  <c:v>11775600</c:v>
                </c:pt>
                <c:pt idx="2">
                  <c:v>200000</c:v>
                </c:pt>
                <c:pt idx="3">
                  <c:v>27074100</c:v>
                </c:pt>
              </c:numCache>
            </c:numRef>
          </c:val>
        </c:ser>
        <c:ser>
          <c:idx val="1"/>
          <c:order val="1"/>
          <c:tx>
            <c:strRef>
              <c:f>[1]Graf!$C$28</c:f>
              <c:strCache>
                <c:ptCount val="1"/>
                <c:pt idx="0">
                  <c:v>RU 2018 (1-12)</c:v>
                </c:pt>
              </c:strCache>
            </c:strRef>
          </c:tx>
          <c:invertIfNegative val="0"/>
          <c:cat>
            <c:strRef>
              <c:f>[1]Graf!$A$29:$A$32</c:f>
              <c:strCache>
                <c:ptCount val="4"/>
                <c:pt idx="0">
                  <c:v>1 - DAŇOVÉ PŘÍJMY</c:v>
                </c:pt>
                <c:pt idx="1">
                  <c:v>2 - NEDAŇOVÉ PŘÍJMY</c:v>
                </c:pt>
                <c:pt idx="2">
                  <c:v>3 - KAPITÁLOVÉ PŘÍJMY</c:v>
                </c:pt>
                <c:pt idx="3">
                  <c:v>4 - PŘIJATÉ TRANSFERY</c:v>
                </c:pt>
              </c:strCache>
            </c:strRef>
          </c:cat>
          <c:val>
            <c:numRef>
              <c:f>[1]Graf!$C$29:$C$32</c:f>
              <c:numCache>
                <c:formatCode>General</c:formatCode>
                <c:ptCount val="4"/>
                <c:pt idx="0">
                  <c:v>114092500</c:v>
                </c:pt>
                <c:pt idx="1">
                  <c:v>20363900</c:v>
                </c:pt>
                <c:pt idx="2">
                  <c:v>2733300</c:v>
                </c:pt>
                <c:pt idx="3">
                  <c:v>60652300</c:v>
                </c:pt>
              </c:numCache>
            </c:numRef>
          </c:val>
        </c:ser>
        <c:ser>
          <c:idx val="2"/>
          <c:order val="2"/>
          <c:tx>
            <c:strRef>
              <c:f>[1]Graf!$D$28</c:f>
              <c:strCache>
                <c:ptCount val="1"/>
                <c:pt idx="0">
                  <c:v>Skutečnost 2018 (1-12)</c:v>
                </c:pt>
              </c:strCache>
            </c:strRef>
          </c:tx>
          <c:invertIfNegative val="0"/>
          <c:cat>
            <c:strRef>
              <c:f>[1]Graf!$A$29:$A$32</c:f>
              <c:strCache>
                <c:ptCount val="4"/>
                <c:pt idx="0">
                  <c:v>1 - DAŇOVÉ PŘÍJMY</c:v>
                </c:pt>
                <c:pt idx="1">
                  <c:v>2 - NEDAŇOVÉ PŘÍJMY</c:v>
                </c:pt>
                <c:pt idx="2">
                  <c:v>3 - KAPITÁLOVÉ PŘÍJMY</c:v>
                </c:pt>
                <c:pt idx="3">
                  <c:v>4 - PŘIJATÉ TRANSFERY</c:v>
                </c:pt>
              </c:strCache>
            </c:strRef>
          </c:cat>
          <c:val>
            <c:numRef>
              <c:f>[1]Graf!$D$29:$D$32</c:f>
              <c:numCache>
                <c:formatCode>General</c:formatCode>
                <c:ptCount val="4"/>
                <c:pt idx="0">
                  <c:v>115610921.64</c:v>
                </c:pt>
                <c:pt idx="1">
                  <c:v>20525891.57</c:v>
                </c:pt>
                <c:pt idx="2">
                  <c:v>2736781.61</c:v>
                </c:pt>
                <c:pt idx="3">
                  <c:v>60479479.109999999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03712"/>
        <c:axId val="106405248"/>
      </c:barChart>
      <c:catAx>
        <c:axId val="106403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405248"/>
        <c:crosses val="autoZero"/>
        <c:auto val="0"/>
        <c:lblAlgn val="ctr"/>
        <c:lblOffset val="100"/>
        <c:noMultiLvlLbl val="0"/>
      </c:catAx>
      <c:valAx>
        <c:axId val="10640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403712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Výdaje (Koruny)</a:t>
            </a:r>
          </a:p>
          <a:p>
            <a:pPr>
              <a:defRPr/>
            </a:pPr>
            <a:r>
              <a:rPr lang="cs-CZ"/>
              <a:t>Město Slavkov u Brna, Rok 2018, </a:t>
            </a:r>
          </a:p>
          <a:p>
            <a:pPr>
              <a:defRPr/>
            </a:pPr>
            <a:r>
              <a:rPr lang="cs-CZ"/>
              <a:t>Měsíc leden až prosinec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[1]Graf!$B$62</c:f>
              <c:strCache>
                <c:ptCount val="1"/>
                <c:pt idx="0">
                  <c:v>RS</c:v>
                </c:pt>
              </c:strCache>
            </c:strRef>
          </c:tx>
          <c:invertIfNegative val="0"/>
          <c:cat>
            <c:strRef>
              <c:f>[1]Graf!$A$63:$A$64</c:f>
              <c:strCache>
                <c:ptCount val="2"/>
                <c:pt idx="0">
                  <c:v>5 - BĚŽNÉ VÝDAJE</c:v>
                </c:pt>
                <c:pt idx="1">
                  <c:v>6 - KAPITÁLOVÉ VÝDAJE</c:v>
                </c:pt>
              </c:strCache>
            </c:strRef>
          </c:cat>
          <c:val>
            <c:numRef>
              <c:f>[1]Graf!$B$63:$B$64</c:f>
              <c:numCache>
                <c:formatCode>General</c:formatCode>
                <c:ptCount val="2"/>
                <c:pt idx="0">
                  <c:v>113021200</c:v>
                </c:pt>
                <c:pt idx="1">
                  <c:v>32252000</c:v>
                </c:pt>
              </c:numCache>
            </c:numRef>
          </c:val>
        </c:ser>
        <c:ser>
          <c:idx val="1"/>
          <c:order val="1"/>
          <c:tx>
            <c:strRef>
              <c:f>[1]Graf!$C$62</c:f>
              <c:strCache>
                <c:ptCount val="1"/>
                <c:pt idx="0">
                  <c:v>RU 2018 (1-12)</c:v>
                </c:pt>
              </c:strCache>
            </c:strRef>
          </c:tx>
          <c:invertIfNegative val="0"/>
          <c:cat>
            <c:strRef>
              <c:f>[1]Graf!$A$63:$A$64</c:f>
              <c:strCache>
                <c:ptCount val="2"/>
                <c:pt idx="0">
                  <c:v>5 - BĚŽNÉ VÝDAJE</c:v>
                </c:pt>
                <c:pt idx="1">
                  <c:v>6 - KAPITÁLOVÉ VÝDAJE</c:v>
                </c:pt>
              </c:strCache>
            </c:strRef>
          </c:cat>
          <c:val>
            <c:numRef>
              <c:f>[1]Graf!$C$63:$C$64</c:f>
              <c:numCache>
                <c:formatCode>General</c:formatCode>
                <c:ptCount val="2"/>
                <c:pt idx="0">
                  <c:v>134488000</c:v>
                </c:pt>
                <c:pt idx="1">
                  <c:v>97807000</c:v>
                </c:pt>
              </c:numCache>
            </c:numRef>
          </c:val>
        </c:ser>
        <c:ser>
          <c:idx val="2"/>
          <c:order val="2"/>
          <c:tx>
            <c:strRef>
              <c:f>[1]Graf!$D$62</c:f>
              <c:strCache>
                <c:ptCount val="1"/>
                <c:pt idx="0">
                  <c:v>Skutečnost 2018 (1-12)</c:v>
                </c:pt>
              </c:strCache>
            </c:strRef>
          </c:tx>
          <c:invertIfNegative val="0"/>
          <c:cat>
            <c:strRef>
              <c:f>[1]Graf!$A$63:$A$64</c:f>
              <c:strCache>
                <c:ptCount val="2"/>
                <c:pt idx="0">
                  <c:v>5 - BĚŽNÉ VÝDAJE</c:v>
                </c:pt>
                <c:pt idx="1">
                  <c:v>6 - KAPITÁLOVÉ VÝDAJE</c:v>
                </c:pt>
              </c:strCache>
            </c:strRef>
          </c:cat>
          <c:val>
            <c:numRef>
              <c:f>[1]Graf!$D$63:$D$64</c:f>
              <c:numCache>
                <c:formatCode>General</c:formatCode>
                <c:ptCount val="2"/>
                <c:pt idx="0">
                  <c:v>124718125.23999999</c:v>
                </c:pt>
                <c:pt idx="1">
                  <c:v>94814781.659999996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98592"/>
        <c:axId val="91200128"/>
      </c:barChart>
      <c:catAx>
        <c:axId val="9119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91200128"/>
        <c:crosses val="autoZero"/>
        <c:auto val="0"/>
        <c:lblAlgn val="ctr"/>
        <c:lblOffset val="100"/>
        <c:noMultiLvlLbl val="0"/>
      </c:catAx>
      <c:valAx>
        <c:axId val="9120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98592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[2]Graf!$B$28</c:f>
              <c:strCache>
                <c:ptCount val="1"/>
                <c:pt idx="0">
                  <c:v>Úč 2014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[2]Graf!$B$29:$B$44</c:f>
              <c:numCache>
                <c:formatCode>General</c:formatCode>
                <c:ptCount val="16"/>
                <c:pt idx="0">
                  <c:v>14679568.449999999</c:v>
                </c:pt>
                <c:pt idx="1">
                  <c:v>418069.07</c:v>
                </c:pt>
                <c:pt idx="2">
                  <c:v>1569176.05</c:v>
                </c:pt>
                <c:pt idx="3">
                  <c:v>15011854.83</c:v>
                </c:pt>
                <c:pt idx="4">
                  <c:v>2961150</c:v>
                </c:pt>
                <c:pt idx="5">
                  <c:v>29760313</c:v>
                </c:pt>
                <c:pt idx="6">
                  <c:v>5096</c:v>
                </c:pt>
                <c:pt idx="7">
                  <c:v>132606</c:v>
                </c:pt>
                <c:pt idx="8">
                  <c:v>109601.5</c:v>
                </c:pt>
                <c:pt idx="9">
                  <c:v>287400</c:v>
                </c:pt>
                <c:pt idx="10">
                  <c:v>179197</c:v>
                </c:pt>
                <c:pt idx="11">
                  <c:v>5147882</c:v>
                </c:pt>
                <c:pt idx="12">
                  <c:v>4477075.3899999997</c:v>
                </c:pt>
                <c:pt idx="15">
                  <c:v>4521475.4000000004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[2]Graf!$C$28</c:f>
              <c:strCache>
                <c:ptCount val="1"/>
                <c:pt idx="0">
                  <c:v>Úč 2015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[2]Graf!$C$29:$C$44</c:f>
              <c:numCache>
                <c:formatCode>General</c:formatCode>
                <c:ptCount val="16"/>
                <c:pt idx="0">
                  <c:v>15463462.98</c:v>
                </c:pt>
                <c:pt idx="1">
                  <c:v>2002124.56</c:v>
                </c:pt>
                <c:pt idx="2">
                  <c:v>1719152.8</c:v>
                </c:pt>
                <c:pt idx="3">
                  <c:v>15966452.92</c:v>
                </c:pt>
                <c:pt idx="4">
                  <c:v>1802720</c:v>
                </c:pt>
                <c:pt idx="5">
                  <c:v>30490835.219999999</c:v>
                </c:pt>
                <c:pt idx="6">
                  <c:v>11875</c:v>
                </c:pt>
                <c:pt idx="7">
                  <c:v>135757</c:v>
                </c:pt>
                <c:pt idx="8">
                  <c:v>107980</c:v>
                </c:pt>
                <c:pt idx="9">
                  <c:v>312500</c:v>
                </c:pt>
                <c:pt idx="10">
                  <c:v>194130</c:v>
                </c:pt>
                <c:pt idx="11">
                  <c:v>6032255</c:v>
                </c:pt>
                <c:pt idx="12">
                  <c:v>4989177.51</c:v>
                </c:pt>
                <c:pt idx="15">
                  <c:v>4754659.13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[2]Graf!$D$28</c:f>
              <c:strCache>
                <c:ptCount val="1"/>
                <c:pt idx="0">
                  <c:v>Úč 2016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[2]Graf!$D$29:$D$44</c:f>
              <c:numCache>
                <c:formatCode>General</c:formatCode>
                <c:ptCount val="16"/>
                <c:pt idx="0">
                  <c:v>17722775.460000001</c:v>
                </c:pt>
                <c:pt idx="1">
                  <c:v>1551914.94</c:v>
                </c:pt>
                <c:pt idx="2">
                  <c:v>1776716.91</c:v>
                </c:pt>
                <c:pt idx="3">
                  <c:v>18364149.329999998</c:v>
                </c:pt>
                <c:pt idx="4">
                  <c:v>2154600</c:v>
                </c:pt>
                <c:pt idx="5">
                  <c:v>33629704.640000001</c:v>
                </c:pt>
                <c:pt idx="6">
                  <c:v>105248</c:v>
                </c:pt>
                <c:pt idx="7">
                  <c:v>136480</c:v>
                </c:pt>
                <c:pt idx="8">
                  <c:v>130899</c:v>
                </c:pt>
                <c:pt idx="9">
                  <c:v>289950</c:v>
                </c:pt>
                <c:pt idx="10">
                  <c:v>209063</c:v>
                </c:pt>
                <c:pt idx="11">
                  <c:v>5639197</c:v>
                </c:pt>
                <c:pt idx="12">
                  <c:v>6015817.1299999999</c:v>
                </c:pt>
                <c:pt idx="15">
                  <c:v>4902494.45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[2]Graf!$E$28</c:f>
              <c:strCache>
                <c:ptCount val="1"/>
                <c:pt idx="0">
                  <c:v>Úč 2017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[2]Graf!$E$29:$E$44</c:f>
              <c:numCache>
                <c:formatCode>General</c:formatCode>
                <c:ptCount val="16"/>
                <c:pt idx="0">
                  <c:v>19605430.059999999</c:v>
                </c:pt>
                <c:pt idx="1">
                  <c:v>519750.23</c:v>
                </c:pt>
                <c:pt idx="2">
                  <c:v>1778232.79</c:v>
                </c:pt>
                <c:pt idx="3">
                  <c:v>18939579.899999999</c:v>
                </c:pt>
                <c:pt idx="4">
                  <c:v>2558920</c:v>
                </c:pt>
                <c:pt idx="5">
                  <c:v>39441791.280000001</c:v>
                </c:pt>
                <c:pt idx="6">
                  <c:v>194303.24</c:v>
                </c:pt>
                <c:pt idx="7">
                  <c:v>140209</c:v>
                </c:pt>
                <c:pt idx="8">
                  <c:v>129424</c:v>
                </c:pt>
                <c:pt idx="9">
                  <c:v>299230</c:v>
                </c:pt>
                <c:pt idx="10">
                  <c:v>223997</c:v>
                </c:pt>
                <c:pt idx="11">
                  <c:v>6234410</c:v>
                </c:pt>
                <c:pt idx="12">
                  <c:v>12108891.43</c:v>
                </c:pt>
                <c:pt idx="15">
                  <c:v>4763820.75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[2]Graf!$F$28</c:f>
              <c:strCache>
                <c:ptCount val="1"/>
                <c:pt idx="0">
                  <c:v>Úč 2018 (1-12)</c:v>
                </c:pt>
              </c:strCache>
            </c:strRef>
          </c:tx>
          <c:marker>
            <c:symbol val="none"/>
          </c:marker>
          <c:cat>
            <c:strRef>
              <c:f>[2]Graf!$A$29:$A$44</c:f>
              <c:strCache>
                <c:ptCount val="16"/>
                <c:pt idx="0">
                  <c:v>1111 - Daň z příjmů fyzických osob placená plátci</c:v>
                </c:pt>
                <c:pt idx="1">
                  <c:v>1112 - Daň z příjmů fyzických osob placená poplatníky</c:v>
                </c:pt>
                <c:pt idx="2">
                  <c:v>1113 - Daň z příjmů fyzických osob vybíraná srážkou</c:v>
                </c:pt>
                <c:pt idx="3">
                  <c:v>1121 - Daň z příjmů právnických osob</c:v>
                </c:pt>
                <c:pt idx="4">
                  <c:v>1122 - Daň z příjmů právnických osob za obce</c:v>
                </c:pt>
                <c:pt idx="5">
                  <c:v>1211 - Daň z přidané hodnoty</c:v>
                </c:pt>
                <c:pt idx="6">
                  <c:v>1334 - Odvody za odnětí půdy ze zemědělského půdního fondu</c:v>
                </c:pt>
                <c:pt idx="7">
                  <c:v>1341 - Poplatek ze psů</c:v>
                </c:pt>
                <c:pt idx="8">
                  <c:v>1343 - Poplatek za užívání veřejného prostranství</c:v>
                </c:pt>
                <c:pt idx="9">
                  <c:v>1353 - Příjmy za ZOZ od žadatelů o řidičské oprávnění</c:v>
                </c:pt>
                <c:pt idx="10">
                  <c:v>1356 - Příjmy úhrad za dobývání nerostů a poplatků za geologické práce</c:v>
                </c:pt>
                <c:pt idx="11">
                  <c:v>1361 - Správní poplatky</c:v>
                </c:pt>
                <c:pt idx="12">
                  <c:v>1381 - Daň z hazardních her</c:v>
                </c:pt>
                <c:pt idx="13">
                  <c:v>1382 - Zrušený odvod z loterií a podobných her kromě z výherních hracích přístrojů</c:v>
                </c:pt>
                <c:pt idx="14">
                  <c:v>1383 - Zrušený odvod z výherních hracích přístrojů</c:v>
                </c:pt>
                <c:pt idx="15">
                  <c:v>1511 - Daň z nemovitých věcí</c:v>
                </c:pt>
              </c:strCache>
            </c:strRef>
          </c:cat>
          <c:val>
            <c:numRef>
              <c:f>[2]Graf!$F$29:$F$44</c:f>
              <c:numCache>
                <c:formatCode>General</c:formatCode>
                <c:ptCount val="16"/>
                <c:pt idx="0">
                  <c:v>23991113.300000001</c:v>
                </c:pt>
                <c:pt idx="1">
                  <c:v>521294.72</c:v>
                </c:pt>
                <c:pt idx="2">
                  <c:v>2061169.13</c:v>
                </c:pt>
                <c:pt idx="3">
                  <c:v>18933981.399999999</c:v>
                </c:pt>
                <c:pt idx="4">
                  <c:v>2041170</c:v>
                </c:pt>
                <c:pt idx="5">
                  <c:v>46540962.469999999</c:v>
                </c:pt>
                <c:pt idx="6">
                  <c:v>91209.81</c:v>
                </c:pt>
                <c:pt idx="7">
                  <c:v>141918</c:v>
                </c:pt>
                <c:pt idx="8">
                  <c:v>144595.53</c:v>
                </c:pt>
                <c:pt idx="9">
                  <c:v>348900</c:v>
                </c:pt>
                <c:pt idx="10">
                  <c:v>147547</c:v>
                </c:pt>
                <c:pt idx="11">
                  <c:v>5040463.18</c:v>
                </c:pt>
                <c:pt idx="12">
                  <c:v>10787042.449999999</c:v>
                </c:pt>
                <c:pt idx="13">
                  <c:v>341.49</c:v>
                </c:pt>
                <c:pt idx="14">
                  <c:v>43972.68</c:v>
                </c:pt>
                <c:pt idx="15">
                  <c:v>4775240.4800000004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84704"/>
        <c:axId val="106594688"/>
      </c:lineChart>
      <c:catAx>
        <c:axId val="10658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94688"/>
        <c:crosses val="autoZero"/>
        <c:auto val="0"/>
        <c:lblAlgn val="ctr"/>
        <c:lblOffset val="100"/>
        <c:noMultiLvlLbl val="0"/>
      </c:catAx>
      <c:valAx>
        <c:axId val="10659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84704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Výdaje (Koruny) - Skutečnost 2018 (1-12)</a:t>
            </a:r>
          </a:p>
          <a:p>
            <a:pPr>
              <a:defRPr/>
            </a:pPr>
            <a:r>
              <a:rPr lang="cs-CZ"/>
              <a:t>Město Slavkov u Brna, Rok 2018, Měsíc leden až prosinec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[3]Graf!$B$108</c:f>
              <c:strCache>
                <c:ptCount val="1"/>
                <c:pt idx="0">
                  <c:v>Skutečnost 2018 (1-12)</c:v>
                </c:pt>
              </c:strCache>
            </c:strRef>
          </c:tx>
          <c:cat>
            <c:strRef>
              <c:f>[3]Graf!$A$109:$A$118</c:f>
              <c:strCache>
                <c:ptCount val="10"/>
                <c:pt idx="0">
                  <c:v>Nespec.</c:v>
                </c:pt>
                <c:pt idx="1">
                  <c:v>10 - Odbor kanceláře tajemníka</c:v>
                </c:pt>
                <c:pt idx="2">
                  <c:v>20 - Odbor stavební úřadu a životního prostředí</c:v>
                </c:pt>
                <c:pt idx="3">
                  <c:v>30 - Finanční odbor</c:v>
                </c:pt>
                <c:pt idx="4">
                  <c:v>40 - Odbor správy majetku, investic a rozvoje</c:v>
                </c:pt>
                <c:pt idx="5">
                  <c:v>50 - Odbor sociálních věcí</c:v>
                </c:pt>
                <c:pt idx="6">
                  <c:v>60 - Odbor správních činností</c:v>
                </c:pt>
                <c:pt idx="7">
                  <c:v>70 - Odbor vnějších vztahů</c:v>
                </c:pt>
                <c:pt idx="8">
                  <c:v>80 - Městský úřad </c:v>
                </c:pt>
                <c:pt idx="9">
                  <c:v>90 - Městská policie</c:v>
                </c:pt>
              </c:strCache>
            </c:strRef>
          </c:cat>
          <c:val>
            <c:numRef>
              <c:f>[3]Graf!$B$109:$B$118</c:f>
              <c:numCache>
                <c:formatCode>General</c:formatCode>
                <c:ptCount val="10"/>
                <c:pt idx="0">
                  <c:v>161702.5</c:v>
                </c:pt>
                <c:pt idx="1">
                  <c:v>25980</c:v>
                </c:pt>
                <c:pt idx="2">
                  <c:v>7218779.2000000002</c:v>
                </c:pt>
                <c:pt idx="3">
                  <c:v>45413843.869999997</c:v>
                </c:pt>
                <c:pt idx="4">
                  <c:v>8312131.1399999997</c:v>
                </c:pt>
                <c:pt idx="5">
                  <c:v>1734789.36</c:v>
                </c:pt>
                <c:pt idx="6">
                  <c:v>504725.51</c:v>
                </c:pt>
                <c:pt idx="7">
                  <c:v>6360781.5899999999</c:v>
                </c:pt>
                <c:pt idx="8">
                  <c:v>51959591.579999998</c:v>
                </c:pt>
                <c:pt idx="9">
                  <c:v>3025800.49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490637692634794"/>
          <c:y val="0.28271810521292495"/>
          <c:w val="0.41392043871611023"/>
          <c:h val="0.53639804593803764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'[4]Pohledávky pomocná tabulka'!$L$2</c:f>
              <c:strCache>
                <c:ptCount val="1"/>
                <c:pt idx="0">
                  <c:v>Zůstatek 31.12.2017</c:v>
                </c:pt>
              </c:strCache>
            </c:strRef>
          </c:tx>
          <c:invertIfNegative val="0"/>
          <c:cat>
            <c:strRef>
              <c:f>'[4]Pohledávky pomocná tabulka'!$K$3:$K$16</c:f>
              <c:strCache>
                <c:ptCount val="14"/>
                <c:pt idx="1">
                  <c:v>KT - Pokuty</c:v>
                </c:pt>
                <c:pt idx="2">
                  <c:v>DSH - Pokuty</c:v>
                </c:pt>
                <c:pt idx="3">
                  <c:v>DSH - Pokuty - vážení</c:v>
                </c:pt>
                <c:pt idx="4">
                  <c:v>DSH - Pokuty - správní řízení - radar</c:v>
                </c:pt>
                <c:pt idx="5">
                  <c:v>DSH - Pokuty - PČR - radar</c:v>
                </c:pt>
                <c:pt idx="6">
                  <c:v>MěP - Pokuty </c:v>
                </c:pt>
                <c:pt idx="7">
                  <c:v>DSH - Pokuty - úsekové měření </c:v>
                </c:pt>
                <c:pt idx="8">
                  <c:v>ŽÚ - Pokuty</c:v>
                </c:pt>
                <c:pt idx="9">
                  <c:v>FO - Místní poplatek ze psů</c:v>
                </c:pt>
                <c:pt idx="10">
                  <c:v>ŽP - Poplatek za svoz TKO</c:v>
                </c:pt>
                <c:pt idx="11">
                  <c:v>VV - Pokuty </c:v>
                </c:pt>
                <c:pt idx="12">
                  <c:v>SÚ- Pokuty</c:v>
                </c:pt>
                <c:pt idx="13">
                  <c:v>ŽP - Pokuty  </c:v>
                </c:pt>
              </c:strCache>
            </c:strRef>
          </c:cat>
          <c:val>
            <c:numRef>
              <c:f>'[4]Pohledávky pomocná tabulka'!$L$3:$L$16</c:f>
              <c:numCache>
                <c:formatCode>General</c:formatCode>
                <c:ptCount val="14"/>
                <c:pt idx="1">
                  <c:v>2110882.5699999998</c:v>
                </c:pt>
                <c:pt idx="2">
                  <c:v>445768.05</c:v>
                </c:pt>
                <c:pt idx="3">
                  <c:v>-71400</c:v>
                </c:pt>
                <c:pt idx="4">
                  <c:v>1352.41</c:v>
                </c:pt>
                <c:pt idx="5">
                  <c:v>0</c:v>
                </c:pt>
                <c:pt idx="6">
                  <c:v>56091</c:v>
                </c:pt>
                <c:pt idx="7">
                  <c:v>779503.05</c:v>
                </c:pt>
                <c:pt idx="8">
                  <c:v>359306.09</c:v>
                </c:pt>
                <c:pt idx="9">
                  <c:v>1269</c:v>
                </c:pt>
                <c:pt idx="10">
                  <c:v>239691</c:v>
                </c:pt>
                <c:pt idx="11">
                  <c:v>470736.35</c:v>
                </c:pt>
                <c:pt idx="12">
                  <c:v>24370</c:v>
                </c:pt>
                <c:pt idx="13">
                  <c:v>-5300</c:v>
                </c:pt>
              </c:numCache>
            </c:numRef>
          </c:val>
        </c:ser>
        <c:ser>
          <c:idx val="1"/>
          <c:order val="1"/>
          <c:tx>
            <c:strRef>
              <c:f>'[4]Pohledávky pomocná tabulka'!$M$2</c:f>
              <c:strCache>
                <c:ptCount val="1"/>
                <c:pt idx="0">
                  <c:v>Zůstatek  31.12.2018</c:v>
                </c:pt>
              </c:strCache>
            </c:strRef>
          </c:tx>
          <c:invertIfNegative val="0"/>
          <c:cat>
            <c:strRef>
              <c:f>'[4]Pohledávky pomocná tabulka'!$K$3:$K$16</c:f>
              <c:strCache>
                <c:ptCount val="14"/>
                <c:pt idx="1">
                  <c:v>KT - Pokuty</c:v>
                </c:pt>
                <c:pt idx="2">
                  <c:v>DSH - Pokuty</c:v>
                </c:pt>
                <c:pt idx="3">
                  <c:v>DSH - Pokuty - vážení</c:v>
                </c:pt>
                <c:pt idx="4">
                  <c:v>DSH - Pokuty - správní řízení - radar</c:v>
                </c:pt>
                <c:pt idx="5">
                  <c:v>DSH - Pokuty - PČR - radar</c:v>
                </c:pt>
                <c:pt idx="6">
                  <c:v>MěP - Pokuty </c:v>
                </c:pt>
                <c:pt idx="7">
                  <c:v>DSH - Pokuty - úsekové měření </c:v>
                </c:pt>
                <c:pt idx="8">
                  <c:v>ŽÚ - Pokuty</c:v>
                </c:pt>
                <c:pt idx="9">
                  <c:v>FO - Místní poplatek ze psů</c:v>
                </c:pt>
                <c:pt idx="10">
                  <c:v>ŽP - Poplatek za svoz TKO</c:v>
                </c:pt>
                <c:pt idx="11">
                  <c:v>VV - Pokuty </c:v>
                </c:pt>
                <c:pt idx="12">
                  <c:v>SÚ- Pokuty</c:v>
                </c:pt>
                <c:pt idx="13">
                  <c:v>ŽP - Pokuty  </c:v>
                </c:pt>
              </c:strCache>
            </c:strRef>
          </c:cat>
          <c:val>
            <c:numRef>
              <c:f>'[4]Pohledávky pomocná tabulka'!$M$3:$M$16</c:f>
              <c:numCache>
                <c:formatCode>General</c:formatCode>
                <c:ptCount val="14"/>
                <c:pt idx="1">
                  <c:v>2111408.2999999998</c:v>
                </c:pt>
                <c:pt idx="2">
                  <c:v>412042.96</c:v>
                </c:pt>
                <c:pt idx="3">
                  <c:v>-111400</c:v>
                </c:pt>
                <c:pt idx="4">
                  <c:v>1061350</c:v>
                </c:pt>
                <c:pt idx="5">
                  <c:v>8400</c:v>
                </c:pt>
                <c:pt idx="6">
                  <c:v>56376.56</c:v>
                </c:pt>
                <c:pt idx="7">
                  <c:v>2107401.4300000002</c:v>
                </c:pt>
                <c:pt idx="8">
                  <c:v>330202.08</c:v>
                </c:pt>
                <c:pt idx="9">
                  <c:v>-217</c:v>
                </c:pt>
                <c:pt idx="10">
                  <c:v>223070</c:v>
                </c:pt>
                <c:pt idx="11">
                  <c:v>462923.76</c:v>
                </c:pt>
                <c:pt idx="12">
                  <c:v>17470</c:v>
                </c:pt>
                <c:pt idx="13">
                  <c:v>94700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27200"/>
        <c:axId val="108339584"/>
      </c:barChart>
      <c:catAx>
        <c:axId val="10822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339584"/>
        <c:crosses val="autoZero"/>
        <c:auto val="1"/>
        <c:lblAlgn val="ctr"/>
        <c:lblOffset val="100"/>
        <c:noMultiLvlLbl val="0"/>
      </c:catAx>
      <c:valAx>
        <c:axId val="10833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227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539745031871016E-2"/>
          <c:y val="0.10185183373817404"/>
          <c:w val="0.58181977252843398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'[4]Pohledávky pomocná tabulka'!$O$4:$O$16</c:f>
              <c:strCache>
                <c:ptCount val="13"/>
                <c:pt idx="0">
                  <c:v>KT - Pokuty</c:v>
                </c:pt>
                <c:pt idx="1">
                  <c:v>DSH - Pokuty</c:v>
                </c:pt>
                <c:pt idx="2">
                  <c:v>DSH - Pokuty - vážení</c:v>
                </c:pt>
                <c:pt idx="3">
                  <c:v>DSH - Pokuty - správní řízení - radar</c:v>
                </c:pt>
                <c:pt idx="4">
                  <c:v>DSH - Pokuty - PČR - radar</c:v>
                </c:pt>
                <c:pt idx="5">
                  <c:v>MěP - Pokuty </c:v>
                </c:pt>
                <c:pt idx="6">
                  <c:v>DSH - Pokuty - úsekové měření </c:v>
                </c:pt>
                <c:pt idx="7">
                  <c:v>ŽÚ - Pokuty</c:v>
                </c:pt>
                <c:pt idx="8">
                  <c:v>FO - Místní poplatek ze psů</c:v>
                </c:pt>
                <c:pt idx="9">
                  <c:v>ŽP - Poplatek za svoz TKO</c:v>
                </c:pt>
                <c:pt idx="10">
                  <c:v>VV - Pokuty </c:v>
                </c:pt>
                <c:pt idx="11">
                  <c:v>SÚ- Pokuty</c:v>
                </c:pt>
                <c:pt idx="12">
                  <c:v>ŽP - Pokuty  </c:v>
                </c:pt>
              </c:strCache>
            </c:strRef>
          </c:cat>
          <c:val>
            <c:numRef>
              <c:f>'[4]Pohledávky pomocná tabulka'!$P$4:$P$16</c:f>
              <c:numCache>
                <c:formatCode>General</c:formatCode>
                <c:ptCount val="13"/>
                <c:pt idx="0">
                  <c:v>2111408.2999999998</c:v>
                </c:pt>
                <c:pt idx="1">
                  <c:v>412042.96</c:v>
                </c:pt>
                <c:pt idx="2">
                  <c:v>-111400</c:v>
                </c:pt>
                <c:pt idx="3">
                  <c:v>1061350</c:v>
                </c:pt>
                <c:pt idx="4">
                  <c:v>8400</c:v>
                </c:pt>
                <c:pt idx="5">
                  <c:v>56376.56</c:v>
                </c:pt>
                <c:pt idx="6">
                  <c:v>2107401.4300000002</c:v>
                </c:pt>
                <c:pt idx="7">
                  <c:v>330202.08</c:v>
                </c:pt>
                <c:pt idx="8">
                  <c:v>-217</c:v>
                </c:pt>
                <c:pt idx="9">
                  <c:v>223070</c:v>
                </c:pt>
                <c:pt idx="10">
                  <c:v>462923.76</c:v>
                </c:pt>
                <c:pt idx="11">
                  <c:v>17470</c:v>
                </c:pt>
                <c:pt idx="12">
                  <c:v>94700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95975503062117"/>
          <c:y val="0.15973388743073785"/>
          <c:w val="0.3404024496937883"/>
          <c:h val="0.8379396325459317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785456674030854E-3"/>
          <c:y val="4.1666666666666664E-2"/>
          <c:w val="0.66352777777777783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'Hosp. č. - pohledávky 2018'!$A$5:$A$12</c:f>
              <c:strCache>
                <c:ptCount val="8"/>
                <c:pt idx="0">
                  <c:v>Byty</c:v>
                </c:pt>
                <c:pt idx="1">
                  <c:v>Nebytové prostory</c:v>
                </c:pt>
                <c:pt idx="2">
                  <c:v>SC Bonaparte</c:v>
                </c:pt>
                <c:pt idx="3">
                  <c:v>Poliklinika</c:v>
                </c:pt>
                <c:pt idx="4">
                  <c:v>Teplo</c:v>
                </c:pt>
                <c:pt idx="5">
                  <c:v>Správa</c:v>
                </c:pt>
                <c:pt idx="6">
                  <c:v>Pozemky</c:v>
                </c:pt>
                <c:pt idx="7">
                  <c:v>Ostatní</c:v>
                </c:pt>
              </c:strCache>
            </c:strRef>
          </c:cat>
          <c:val>
            <c:numRef>
              <c:f>'Hosp. č. - pohledávky 2018'!$B$5:$B$12</c:f>
              <c:numCache>
                <c:formatCode>#,##0.00\ "Kč"</c:formatCode>
                <c:ptCount val="8"/>
                <c:pt idx="0">
                  <c:v>1036598.99</c:v>
                </c:pt>
                <c:pt idx="1">
                  <c:v>67585.42</c:v>
                </c:pt>
                <c:pt idx="2">
                  <c:v>420729.74</c:v>
                </c:pt>
                <c:pt idx="3">
                  <c:v>49761</c:v>
                </c:pt>
                <c:pt idx="4">
                  <c:v>727243.53</c:v>
                </c:pt>
                <c:pt idx="5">
                  <c:v>250510.62</c:v>
                </c:pt>
                <c:pt idx="6">
                  <c:v>57307.41</c:v>
                </c:pt>
                <c:pt idx="7">
                  <c:v>126057.5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latin typeface="+mj-lt"/>
            </a:defRPr>
          </a:pPr>
          <a:endParaRPr lang="cs-CZ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  <xdr:oneCellAnchor>
    <xdr:from>
      <xdr:col>0</xdr:col>
      <xdr:colOff>0</xdr:colOff>
      <xdr:row>17</xdr:row>
      <xdr:rowOff>133350</xdr:rowOff>
    </xdr:from>
    <xdr:ext cx="6677024" cy="3124201"/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1</xdr:colOff>
      <xdr:row>36</xdr:row>
      <xdr:rowOff>1</xdr:rowOff>
    </xdr:from>
    <xdr:ext cx="6696074" cy="3067050"/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447675" y="476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47625"/>
          <a:ext cx="523875" cy="638175"/>
        </a:xfrm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409579" y="123826"/>
    <xdr:ext cx="453143" cy="549714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9" y="123826"/>
          <a:ext cx="453143" cy="549714"/>
        </a:xfrm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47625" y="123825"/>
    <xdr:ext cx="453143" cy="549714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3825"/>
          <a:ext cx="453143" cy="549714"/>
        </a:xfrm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04775" y="85725"/>
    <xdr:ext cx="453143" cy="549714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453143" cy="549714"/>
        </a:xfrm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04775" y="857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523875" cy="638175"/>
        </a:xfrm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19</xdr:row>
      <xdr:rowOff>57149</xdr:rowOff>
    </xdr:from>
    <xdr:to>
      <xdr:col>7</xdr:col>
      <xdr:colOff>733425</xdr:colOff>
      <xdr:row>37</xdr:row>
      <xdr:rowOff>76200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40</xdr:row>
      <xdr:rowOff>1</xdr:rowOff>
    </xdr:from>
    <xdr:to>
      <xdr:col>7</xdr:col>
      <xdr:colOff>666750</xdr:colOff>
      <xdr:row>64</xdr:row>
      <xdr:rowOff>66675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9526</xdr:rowOff>
    </xdr:from>
    <xdr:to>
      <xdr:col>6</xdr:col>
      <xdr:colOff>0</xdr:colOff>
      <xdr:row>49</xdr:row>
      <xdr:rowOff>95250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742950" y="476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7625"/>
          <a:ext cx="523875" cy="638175"/>
        </a:xfrm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819150" y="476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7625"/>
          <a:ext cx="523875" cy="638175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  <xdr:oneCellAnchor>
    <xdr:from>
      <xdr:col>0</xdr:col>
      <xdr:colOff>0</xdr:colOff>
      <xdr:row>23</xdr:row>
      <xdr:rowOff>95252</xdr:rowOff>
    </xdr:from>
    <xdr:ext cx="7877174" cy="5324474"/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  <xdr:oneCellAnchor>
    <xdr:from>
      <xdr:col>0</xdr:col>
      <xdr:colOff>0</xdr:colOff>
      <xdr:row>15</xdr:row>
      <xdr:rowOff>0</xdr:rowOff>
    </xdr:from>
    <xdr:ext cx="6915150" cy="3971925"/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9525" y="9525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523875" cy="638175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Rekapitulace%20hospoda&#345;en&#23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porovn&#225;n&#237;%20da&#328;ov&#253;ch%20p&#345;&#237;jm&#3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Rekapitulace%20b&#283;&#382;n&#253;ch%20v&#253;daj&#3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esktop/graf%20pohled&#225;vky%20H&#26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odklady%20pro%20zpr&#225;vu%20(&#269;tvrtletn&#283;)%20-%20VH&#268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hospodaření 2018"/>
      <sheetName val="Graf"/>
    </sheetNames>
    <sheetDataSet>
      <sheetData sheetId="0"/>
      <sheetData sheetId="1">
        <row r="28">
          <cell r="B28" t="str">
            <v>RS</v>
          </cell>
          <cell r="C28" t="str">
            <v>RU 2018 (1-12)</v>
          </cell>
          <cell r="D28" t="str">
            <v>Skutečnost 2018 (1-12)</v>
          </cell>
        </row>
        <row r="29">
          <cell r="A29" t="str">
            <v>1 - DAŇOVÉ PŘÍJMY</v>
          </cell>
          <cell r="B29">
            <v>106223500</v>
          </cell>
          <cell r="C29">
            <v>114092500</v>
          </cell>
          <cell r="D29">
            <v>115610921.64</v>
          </cell>
        </row>
        <row r="30">
          <cell r="A30" t="str">
            <v>2 - NEDAŇOVÉ PŘÍJMY</v>
          </cell>
          <cell r="B30">
            <v>11775600</v>
          </cell>
          <cell r="C30">
            <v>20363900</v>
          </cell>
          <cell r="D30">
            <v>20525891.57</v>
          </cell>
        </row>
        <row r="31">
          <cell r="A31" t="str">
            <v>3 - KAPITÁLOVÉ PŘÍJMY</v>
          </cell>
          <cell r="B31">
            <v>200000</v>
          </cell>
          <cell r="C31">
            <v>2733300</v>
          </cell>
          <cell r="D31">
            <v>2736781.61</v>
          </cell>
        </row>
        <row r="32">
          <cell r="A32" t="str">
            <v>4 - PŘIJATÉ TRANSFERY</v>
          </cell>
          <cell r="B32">
            <v>27074100</v>
          </cell>
          <cell r="C32">
            <v>60652300</v>
          </cell>
          <cell r="D32">
            <v>60479479.109999999</v>
          </cell>
        </row>
        <row r="62">
          <cell r="B62" t="str">
            <v>RS</v>
          </cell>
          <cell r="C62" t="str">
            <v>RU 2018 (1-12)</v>
          </cell>
          <cell r="D62" t="str">
            <v>Skutečnost 2018 (1-12)</v>
          </cell>
        </row>
        <row r="63">
          <cell r="A63" t="str">
            <v>5 - BĚŽNÉ VÝDAJE</v>
          </cell>
          <cell r="B63">
            <v>113021200</v>
          </cell>
          <cell r="C63">
            <v>134488000</v>
          </cell>
          <cell r="D63">
            <v>124718125.23999999</v>
          </cell>
        </row>
        <row r="64">
          <cell r="A64" t="str">
            <v>6 - KAPITÁLOVÉ VÝDAJE</v>
          </cell>
          <cell r="B64">
            <v>32252000</v>
          </cell>
          <cell r="C64">
            <v>97807000</v>
          </cell>
          <cell r="D64">
            <v>94814781.659999996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</sheetNames>
    <sheetDataSet>
      <sheetData sheetId="0">
        <row r="28">
          <cell r="B28" t="str">
            <v>Úč 2014 (1-12)</v>
          </cell>
          <cell r="C28" t="str">
            <v>Úč 2015 (1-12)</v>
          </cell>
          <cell r="D28" t="str">
            <v>Úč 2016 (1-12)</v>
          </cell>
          <cell r="E28" t="str">
            <v>Úč 2017 (1-12)</v>
          </cell>
          <cell r="F28" t="str">
            <v>Úč 2018 (1-12)</v>
          </cell>
        </row>
        <row r="29">
          <cell r="A29" t="str">
            <v>1111 - Daň z příjmů fyzických osob placená plátci</v>
          </cell>
          <cell r="B29">
            <v>14679568.449999999</v>
          </cell>
          <cell r="C29">
            <v>15463462.98</v>
          </cell>
          <cell r="D29">
            <v>17722775.460000001</v>
          </cell>
          <cell r="E29">
            <v>19605430.059999999</v>
          </cell>
          <cell r="F29">
            <v>23991113.300000001</v>
          </cell>
        </row>
        <row r="30">
          <cell r="A30" t="str">
            <v>1112 - Daň z příjmů fyzických osob placená poplatníky</v>
          </cell>
          <cell r="B30">
            <v>418069.07</v>
          </cell>
          <cell r="C30">
            <v>2002124.56</v>
          </cell>
          <cell r="D30">
            <v>1551914.94</v>
          </cell>
          <cell r="E30">
            <v>519750.23</v>
          </cell>
          <cell r="F30">
            <v>521294.72</v>
          </cell>
        </row>
        <row r="31">
          <cell r="A31" t="str">
            <v>1113 - Daň z příjmů fyzických osob vybíraná srážkou</v>
          </cell>
          <cell r="B31">
            <v>1569176.05</v>
          </cell>
          <cell r="C31">
            <v>1719152.8</v>
          </cell>
          <cell r="D31">
            <v>1776716.91</v>
          </cell>
          <cell r="E31">
            <v>1778232.79</v>
          </cell>
          <cell r="F31">
            <v>2061169.13</v>
          </cell>
        </row>
        <row r="32">
          <cell r="A32" t="str">
            <v>1121 - Daň z příjmů právnických osob</v>
          </cell>
          <cell r="B32">
            <v>15011854.83</v>
          </cell>
          <cell r="C32">
            <v>15966452.92</v>
          </cell>
          <cell r="D32">
            <v>18364149.329999998</v>
          </cell>
          <cell r="E32">
            <v>18939579.899999999</v>
          </cell>
          <cell r="F32">
            <v>18933981.399999999</v>
          </cell>
        </row>
        <row r="33">
          <cell r="A33" t="str">
            <v>1122 - Daň z příjmů právnických osob za obce</v>
          </cell>
          <cell r="B33">
            <v>2961150</v>
          </cell>
          <cell r="C33">
            <v>1802720</v>
          </cell>
          <cell r="D33">
            <v>2154600</v>
          </cell>
          <cell r="E33">
            <v>2558920</v>
          </cell>
          <cell r="F33">
            <v>2041170</v>
          </cell>
        </row>
        <row r="34">
          <cell r="A34" t="str">
            <v>1211 - Daň z přidané hodnoty</v>
          </cell>
          <cell r="B34">
            <v>29760313</v>
          </cell>
          <cell r="C34">
            <v>30490835.219999999</v>
          </cell>
          <cell r="D34">
            <v>33629704.640000001</v>
          </cell>
          <cell r="E34">
            <v>39441791.280000001</v>
          </cell>
          <cell r="F34">
            <v>46540962.469999999</v>
          </cell>
        </row>
        <row r="35">
          <cell r="A35" t="str">
            <v>1334 - Odvody za odnětí půdy ze zemědělského půdního fondu</v>
          </cell>
          <cell r="B35">
            <v>5096</v>
          </cell>
          <cell r="C35">
            <v>11875</v>
          </cell>
          <cell r="D35">
            <v>105248</v>
          </cell>
          <cell r="E35">
            <v>194303.24</v>
          </cell>
          <cell r="F35">
            <v>91209.81</v>
          </cell>
        </row>
        <row r="36">
          <cell r="A36" t="str">
            <v>1341 - Poplatek ze psů</v>
          </cell>
          <cell r="B36">
            <v>132606</v>
          </cell>
          <cell r="C36">
            <v>135757</v>
          </cell>
          <cell r="D36">
            <v>136480</v>
          </cell>
          <cell r="E36">
            <v>140209</v>
          </cell>
          <cell r="F36">
            <v>141918</v>
          </cell>
        </row>
        <row r="37">
          <cell r="A37" t="str">
            <v>1343 - Poplatek za užívání veřejného prostranství</v>
          </cell>
          <cell r="B37">
            <v>109601.5</v>
          </cell>
          <cell r="C37">
            <v>107980</v>
          </cell>
          <cell r="D37">
            <v>130899</v>
          </cell>
          <cell r="E37">
            <v>129424</v>
          </cell>
          <cell r="F37">
            <v>144595.53</v>
          </cell>
        </row>
        <row r="38">
          <cell r="A38" t="str">
            <v>1353 - Příjmy za ZOZ od žadatelů o řidičské oprávnění</v>
          </cell>
          <cell r="B38">
            <v>287400</v>
          </cell>
          <cell r="C38">
            <v>312500</v>
          </cell>
          <cell r="D38">
            <v>289950</v>
          </cell>
          <cell r="E38">
            <v>299230</v>
          </cell>
          <cell r="F38">
            <v>348900</v>
          </cell>
        </row>
        <row r="39">
          <cell r="A39" t="str">
            <v>1356 - Příjmy úhrad za dobývání nerostů a poplatků za geologické práce</v>
          </cell>
          <cell r="B39">
            <v>179197</v>
          </cell>
          <cell r="C39">
            <v>194130</v>
          </cell>
          <cell r="D39">
            <v>209063</v>
          </cell>
          <cell r="E39">
            <v>223997</v>
          </cell>
          <cell r="F39">
            <v>147547</v>
          </cell>
        </row>
        <row r="40">
          <cell r="A40" t="str">
            <v>1361 - Správní poplatky</v>
          </cell>
          <cell r="B40">
            <v>5147882</v>
          </cell>
          <cell r="C40">
            <v>6032255</v>
          </cell>
          <cell r="D40">
            <v>5639197</v>
          </cell>
          <cell r="E40">
            <v>6234410</v>
          </cell>
          <cell r="F40">
            <v>5040463.18</v>
          </cell>
        </row>
        <row r="41">
          <cell r="A41" t="str">
            <v>1381 - Daň z hazardních her</v>
          </cell>
          <cell r="B41">
            <v>4477075.3899999997</v>
          </cell>
          <cell r="C41">
            <v>4989177.51</v>
          </cell>
          <cell r="D41">
            <v>6015817.1299999999</v>
          </cell>
          <cell r="E41">
            <v>12108891.43</v>
          </cell>
          <cell r="F41">
            <v>10787042.449999999</v>
          </cell>
        </row>
        <row r="42">
          <cell r="A42" t="str">
            <v>1382 - Zrušený odvod z loterií a podobných her kromě z výherních hracích přístrojů</v>
          </cell>
          <cell r="F42">
            <v>341.49</v>
          </cell>
        </row>
        <row r="43">
          <cell r="A43" t="str">
            <v>1383 - Zrušený odvod z výherních hracích přístrojů</v>
          </cell>
          <cell r="F43">
            <v>43972.68</v>
          </cell>
        </row>
        <row r="44">
          <cell r="A44" t="str">
            <v>1511 - Daň z nemovitých věcí</v>
          </cell>
          <cell r="B44">
            <v>4521475.4000000004</v>
          </cell>
          <cell r="C44">
            <v>4754659.13</v>
          </cell>
          <cell r="D44">
            <v>4902494.45</v>
          </cell>
          <cell r="E44">
            <v>4763820.75</v>
          </cell>
          <cell r="F44">
            <v>4775240.4800000004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- vyhodnocení"/>
      <sheetName val="Graf"/>
    </sheetNames>
    <sheetDataSet>
      <sheetData sheetId="0"/>
      <sheetData sheetId="1">
        <row r="108">
          <cell r="B108" t="str">
            <v>Skutečnost 2018 (1-12)</v>
          </cell>
        </row>
        <row r="109">
          <cell r="A109" t="str">
            <v>Nespec.</v>
          </cell>
          <cell r="B109">
            <v>161702.5</v>
          </cell>
        </row>
        <row r="110">
          <cell r="A110" t="str">
            <v>10 - Odbor kanceláře tajemníka</v>
          </cell>
          <cell r="B110">
            <v>25980</v>
          </cell>
        </row>
        <row r="111">
          <cell r="A111" t="str">
            <v>20 - Odbor stavební úřadu a životního prostředí</v>
          </cell>
          <cell r="B111">
            <v>7218779.2000000002</v>
          </cell>
        </row>
        <row r="112">
          <cell r="A112" t="str">
            <v>30 - Finanční odbor</v>
          </cell>
          <cell r="B112">
            <v>45413843.869999997</v>
          </cell>
        </row>
        <row r="113">
          <cell r="A113" t="str">
            <v>40 - Odbor správy majetku, investic a rozvoje</v>
          </cell>
          <cell r="B113">
            <v>8312131.1399999997</v>
          </cell>
        </row>
        <row r="114">
          <cell r="A114" t="str">
            <v>50 - Odbor sociálních věcí</v>
          </cell>
          <cell r="B114">
            <v>1734789.36</v>
          </cell>
        </row>
        <row r="115">
          <cell r="A115" t="str">
            <v>60 - Odbor správních činností</v>
          </cell>
          <cell r="B115">
            <v>504725.51</v>
          </cell>
        </row>
        <row r="116">
          <cell r="A116" t="str">
            <v>70 - Odbor vnějších vztahů</v>
          </cell>
          <cell r="B116">
            <v>6360781.5899999999</v>
          </cell>
        </row>
        <row r="117">
          <cell r="A117" t="str">
            <v xml:space="preserve">80 - Městský úřad </v>
          </cell>
          <cell r="B117">
            <v>51959591.579999998</v>
          </cell>
        </row>
        <row r="118">
          <cell r="A118" t="str">
            <v>90 - Městská policie</v>
          </cell>
          <cell r="B118">
            <v>3025800.49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hledávky 2018"/>
      <sheetName val="Pohledávky pomocná tabulka"/>
      <sheetName val="Pomocné tabulky a grafy List3"/>
      <sheetName val="pomocné tabulky a grafy"/>
    </sheetNames>
    <sheetDataSet>
      <sheetData sheetId="0"/>
      <sheetData sheetId="1">
        <row r="2">
          <cell r="L2" t="str">
            <v>Zůstatek 31.12.2017</v>
          </cell>
          <cell r="M2" t="str">
            <v>Zůstatek  31.12.2018</v>
          </cell>
        </row>
        <row r="4">
          <cell r="K4" t="str">
            <v>KT - Pokuty</v>
          </cell>
          <cell r="L4">
            <v>2110882.5699999998</v>
          </cell>
          <cell r="M4">
            <v>2111408.2999999998</v>
          </cell>
          <cell r="O4" t="str">
            <v>KT - Pokuty</v>
          </cell>
          <cell r="P4">
            <v>2111408.2999999998</v>
          </cell>
        </row>
        <row r="5">
          <cell r="K5" t="str">
            <v>DSH - Pokuty</v>
          </cell>
          <cell r="L5">
            <v>445768.05</v>
          </cell>
          <cell r="M5">
            <v>412042.96</v>
          </cell>
          <cell r="O5" t="str">
            <v>DSH - Pokuty</v>
          </cell>
          <cell r="P5">
            <v>412042.96</v>
          </cell>
        </row>
        <row r="6">
          <cell r="K6" t="str">
            <v>DSH - Pokuty - vážení</v>
          </cell>
          <cell r="L6">
            <v>-71400</v>
          </cell>
          <cell r="M6">
            <v>-111400</v>
          </cell>
          <cell r="O6" t="str">
            <v>DSH - Pokuty - vážení</v>
          </cell>
          <cell r="P6">
            <v>-111400</v>
          </cell>
        </row>
        <row r="7">
          <cell r="K7" t="str">
            <v>DSH - Pokuty - správní řízení - radar</v>
          </cell>
          <cell r="L7">
            <v>1352.41</v>
          </cell>
          <cell r="M7">
            <v>1061350</v>
          </cell>
          <cell r="O7" t="str">
            <v>DSH - Pokuty - správní řízení - radar</v>
          </cell>
          <cell r="P7">
            <v>1061350</v>
          </cell>
        </row>
        <row r="8">
          <cell r="K8" t="str">
            <v>DSH - Pokuty - PČR - radar</v>
          </cell>
          <cell r="L8">
            <v>0</v>
          </cell>
          <cell r="M8">
            <v>8400</v>
          </cell>
          <cell r="O8" t="str">
            <v>DSH - Pokuty - PČR - radar</v>
          </cell>
          <cell r="P8">
            <v>8400</v>
          </cell>
        </row>
        <row r="9">
          <cell r="K9" t="str">
            <v xml:space="preserve">MěP - Pokuty </v>
          </cell>
          <cell r="L9">
            <v>56091</v>
          </cell>
          <cell r="M9">
            <v>56376.56</v>
          </cell>
          <cell r="O9" t="str">
            <v xml:space="preserve">MěP - Pokuty </v>
          </cell>
          <cell r="P9">
            <v>56376.56</v>
          </cell>
        </row>
        <row r="10">
          <cell r="K10" t="str">
            <v xml:space="preserve">DSH - Pokuty - úsekové měření </v>
          </cell>
          <cell r="L10">
            <v>779503.05</v>
          </cell>
          <cell r="M10">
            <v>2107401.4300000002</v>
          </cell>
          <cell r="O10" t="str">
            <v xml:space="preserve">DSH - Pokuty - úsekové měření </v>
          </cell>
          <cell r="P10">
            <v>2107401.4300000002</v>
          </cell>
        </row>
        <row r="11">
          <cell r="K11" t="str">
            <v>ŽÚ - Pokuty</v>
          </cell>
          <cell r="L11">
            <v>359306.09</v>
          </cell>
          <cell r="M11">
            <v>330202.08</v>
          </cell>
          <cell r="O11" t="str">
            <v>ŽÚ - Pokuty</v>
          </cell>
          <cell r="P11">
            <v>330202.08</v>
          </cell>
        </row>
        <row r="12">
          <cell r="K12" t="str">
            <v>FO - Místní poplatek ze psů</v>
          </cell>
          <cell r="L12">
            <v>1269</v>
          </cell>
          <cell r="M12">
            <v>-217</v>
          </cell>
          <cell r="O12" t="str">
            <v>FO - Místní poplatek ze psů</v>
          </cell>
          <cell r="P12">
            <v>-217</v>
          </cell>
        </row>
        <row r="13">
          <cell r="K13" t="str">
            <v>ŽP - Poplatek za svoz TKO</v>
          </cell>
          <cell r="L13">
            <v>239691</v>
          </cell>
          <cell r="M13">
            <v>223070</v>
          </cell>
          <cell r="O13" t="str">
            <v>ŽP - Poplatek za svoz TKO</v>
          </cell>
          <cell r="P13">
            <v>223070</v>
          </cell>
        </row>
        <row r="14">
          <cell r="K14" t="str">
            <v xml:space="preserve">VV - Pokuty </v>
          </cell>
          <cell r="L14">
            <v>470736.35</v>
          </cell>
          <cell r="M14">
            <v>462923.76</v>
          </cell>
          <cell r="O14" t="str">
            <v xml:space="preserve">VV - Pokuty </v>
          </cell>
          <cell r="P14">
            <v>462923.76</v>
          </cell>
        </row>
        <row r="15">
          <cell r="K15" t="str">
            <v>SÚ- Pokuty</v>
          </cell>
          <cell r="L15">
            <v>24370</v>
          </cell>
          <cell r="M15">
            <v>17470</v>
          </cell>
          <cell r="O15" t="str">
            <v>SÚ- Pokuty</v>
          </cell>
          <cell r="P15">
            <v>17470</v>
          </cell>
        </row>
        <row r="16">
          <cell r="K16" t="str">
            <v xml:space="preserve">ŽP - Pokuty  </v>
          </cell>
          <cell r="L16">
            <v>-5300</v>
          </cell>
          <cell r="M16">
            <v>94700</v>
          </cell>
          <cell r="O16" t="str">
            <v xml:space="preserve">ŽP - Pokuty  </v>
          </cell>
          <cell r="P16">
            <v>94700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klady a Výnosy"/>
      <sheetName val="výnosy a náklady celkem VHČ"/>
      <sheetName val="Plnění"/>
      <sheetName val="Graf"/>
      <sheetName val="Stav účtů, závazky"/>
    </sheetNames>
    <sheetDataSet>
      <sheetData sheetId="0" refreshError="1"/>
      <sheetData sheetId="1" refreshError="1"/>
      <sheetData sheetId="2">
        <row r="5">
          <cell r="D5">
            <v>60000</v>
          </cell>
          <cell r="E5">
            <v>65408.25</v>
          </cell>
        </row>
        <row r="6">
          <cell r="D6">
            <v>20000</v>
          </cell>
          <cell r="E6">
            <v>10922.81</v>
          </cell>
        </row>
        <row r="7">
          <cell r="D7">
            <v>5000</v>
          </cell>
          <cell r="E7">
            <v>5973.1</v>
          </cell>
        </row>
        <row r="8">
          <cell r="D8">
            <v>2200000</v>
          </cell>
          <cell r="E8">
            <v>2561319.7799999998</v>
          </cell>
        </row>
        <row r="9">
          <cell r="D9">
            <v>100000</v>
          </cell>
          <cell r="E9">
            <v>39175.599999999999</v>
          </cell>
        </row>
        <row r="10">
          <cell r="D10">
            <v>500000</v>
          </cell>
          <cell r="E10">
            <v>695997.06</v>
          </cell>
        </row>
        <row r="11">
          <cell r="D11">
            <v>2000</v>
          </cell>
          <cell r="E11">
            <v>140</v>
          </cell>
        </row>
        <row r="12">
          <cell r="D12">
            <v>36000</v>
          </cell>
          <cell r="E12">
            <v>86.66</v>
          </cell>
        </row>
        <row r="13">
          <cell r="D13">
            <v>91000</v>
          </cell>
          <cell r="E13">
            <v>89329.600000000006</v>
          </cell>
        </row>
        <row r="14">
          <cell r="E14">
            <v>94107</v>
          </cell>
        </row>
        <row r="15">
          <cell r="E15">
            <v>3562459.8600000003</v>
          </cell>
        </row>
        <row r="17">
          <cell r="D17">
            <v>50000</v>
          </cell>
          <cell r="E17">
            <v>18491.43</v>
          </cell>
        </row>
        <row r="18">
          <cell r="D18">
            <v>5000</v>
          </cell>
          <cell r="E18">
            <v>1116.97</v>
          </cell>
        </row>
        <row r="19">
          <cell r="D19">
            <v>20000</v>
          </cell>
          <cell r="E19">
            <v>4947.55</v>
          </cell>
        </row>
        <row r="20">
          <cell r="D20">
            <v>1800000</v>
          </cell>
          <cell r="E20">
            <v>968253.67</v>
          </cell>
        </row>
        <row r="21">
          <cell r="D21">
            <v>50000</v>
          </cell>
          <cell r="E21">
            <v>19468.900000000001</v>
          </cell>
        </row>
        <row r="22">
          <cell r="D22">
            <v>100000</v>
          </cell>
          <cell r="E22">
            <v>98246.62</v>
          </cell>
        </row>
        <row r="23">
          <cell r="D23">
            <v>70000</v>
          </cell>
          <cell r="E23">
            <v>42609.599999999999</v>
          </cell>
        </row>
        <row r="25">
          <cell r="E25">
            <v>60705</v>
          </cell>
        </row>
        <row r="26">
          <cell r="E26">
            <v>2057</v>
          </cell>
        </row>
        <row r="27">
          <cell r="E27">
            <v>4717.54</v>
          </cell>
        </row>
        <row r="28">
          <cell r="E28">
            <v>1220614.2800000003</v>
          </cell>
        </row>
        <row r="30">
          <cell r="D30">
            <v>50000</v>
          </cell>
          <cell r="E30">
            <v>1987.09</v>
          </cell>
        </row>
        <row r="31">
          <cell r="D31">
            <v>150000</v>
          </cell>
          <cell r="E31">
            <v>12396.69</v>
          </cell>
        </row>
        <row r="32">
          <cell r="D32">
            <v>30000</v>
          </cell>
          <cell r="E32">
            <v>12604.16</v>
          </cell>
        </row>
        <row r="33">
          <cell r="D33">
            <v>250000</v>
          </cell>
          <cell r="E33">
            <v>0</v>
          </cell>
        </row>
        <row r="34">
          <cell r="D34">
            <v>4300000</v>
          </cell>
          <cell r="E34">
            <v>1841364.03</v>
          </cell>
        </row>
        <row r="35">
          <cell r="D35">
            <v>20000</v>
          </cell>
          <cell r="E35">
            <v>15106</v>
          </cell>
        </row>
        <row r="36">
          <cell r="D36">
            <v>33000</v>
          </cell>
          <cell r="E36">
            <v>41919.199999999997</v>
          </cell>
        </row>
        <row r="37">
          <cell r="D37">
            <v>100000</v>
          </cell>
          <cell r="E37">
            <v>63564.75</v>
          </cell>
        </row>
        <row r="38">
          <cell r="D38">
            <v>25000</v>
          </cell>
          <cell r="E38">
            <v>14713.77</v>
          </cell>
        </row>
        <row r="39">
          <cell r="D39">
            <v>9000</v>
          </cell>
          <cell r="E39">
            <v>5299.82</v>
          </cell>
        </row>
        <row r="40">
          <cell r="D40">
            <v>3000</v>
          </cell>
          <cell r="E40">
            <v>0</v>
          </cell>
        </row>
        <row r="41">
          <cell r="D41">
            <v>2000</v>
          </cell>
          <cell r="E41">
            <v>223</v>
          </cell>
        </row>
        <row r="42">
          <cell r="D42">
            <v>17000</v>
          </cell>
          <cell r="E42">
            <v>0</v>
          </cell>
        </row>
        <row r="43">
          <cell r="D43">
            <v>10000</v>
          </cell>
          <cell r="E43">
            <v>97846</v>
          </cell>
        </row>
        <row r="44">
          <cell r="D44">
            <v>50000</v>
          </cell>
          <cell r="E44">
            <v>86208.34</v>
          </cell>
        </row>
        <row r="45">
          <cell r="E45">
            <v>2193232.8499999996</v>
          </cell>
        </row>
        <row r="47">
          <cell r="D47">
            <v>15000</v>
          </cell>
          <cell r="E47">
            <v>14232.79</v>
          </cell>
        </row>
        <row r="48">
          <cell r="D48">
            <v>28000</v>
          </cell>
          <cell r="E48">
            <v>14860.01</v>
          </cell>
        </row>
        <row r="49">
          <cell r="D49">
            <v>15000</v>
          </cell>
          <cell r="E49">
            <v>300</v>
          </cell>
        </row>
        <row r="50">
          <cell r="D50">
            <v>5000</v>
          </cell>
          <cell r="E50">
            <v>0</v>
          </cell>
        </row>
        <row r="51">
          <cell r="D51">
            <v>3000</v>
          </cell>
          <cell r="E51">
            <v>729</v>
          </cell>
        </row>
        <row r="52">
          <cell r="D52">
            <v>2000</v>
          </cell>
          <cell r="E52">
            <v>0</v>
          </cell>
        </row>
        <row r="53">
          <cell r="D53">
            <v>20000</v>
          </cell>
          <cell r="E53">
            <v>9700</v>
          </cell>
        </row>
        <row r="54">
          <cell r="D54">
            <v>15000</v>
          </cell>
          <cell r="E54">
            <v>610</v>
          </cell>
        </row>
        <row r="55">
          <cell r="D55">
            <v>170000</v>
          </cell>
          <cell r="E55">
            <v>86378.89</v>
          </cell>
        </row>
        <row r="56">
          <cell r="D56">
            <v>1300000</v>
          </cell>
          <cell r="E56">
            <v>1358903.5</v>
          </cell>
        </row>
        <row r="57">
          <cell r="D57">
            <v>325000</v>
          </cell>
          <cell r="E57">
            <v>339690</v>
          </cell>
        </row>
        <row r="58">
          <cell r="D58">
            <v>117000</v>
          </cell>
          <cell r="E58">
            <v>122253.5</v>
          </cell>
        </row>
        <row r="59">
          <cell r="E59">
            <v>11288</v>
          </cell>
        </row>
        <row r="60">
          <cell r="D60">
            <v>11000</v>
          </cell>
          <cell r="E60">
            <v>10212</v>
          </cell>
        </row>
        <row r="61">
          <cell r="E61">
            <v>89661</v>
          </cell>
        </row>
        <row r="62">
          <cell r="D62">
            <v>15000</v>
          </cell>
          <cell r="E62">
            <v>16651.38</v>
          </cell>
        </row>
        <row r="63">
          <cell r="D63">
            <v>4000</v>
          </cell>
          <cell r="E63">
            <v>3975</v>
          </cell>
        </row>
        <row r="64">
          <cell r="D64">
            <v>20000</v>
          </cell>
          <cell r="E64">
            <v>19980</v>
          </cell>
        </row>
        <row r="65">
          <cell r="D65">
            <v>10000</v>
          </cell>
          <cell r="E65">
            <v>23176</v>
          </cell>
        </row>
        <row r="67">
          <cell r="E67">
            <v>2122601.0699999998</v>
          </cell>
        </row>
        <row r="69">
          <cell r="D69">
            <v>3000</v>
          </cell>
          <cell r="E69">
            <v>2490</v>
          </cell>
        </row>
        <row r="70">
          <cell r="D70">
            <v>1000</v>
          </cell>
          <cell r="E70">
            <v>0</v>
          </cell>
        </row>
        <row r="71">
          <cell r="D71">
            <v>10000</v>
          </cell>
          <cell r="E71">
            <v>0</v>
          </cell>
        </row>
        <row r="72">
          <cell r="D72">
            <v>5000</v>
          </cell>
          <cell r="E72">
            <v>3815</v>
          </cell>
        </row>
        <row r="73">
          <cell r="D73">
            <v>390000</v>
          </cell>
          <cell r="E73">
            <v>376443.26</v>
          </cell>
        </row>
        <row r="74">
          <cell r="D74">
            <v>103000</v>
          </cell>
          <cell r="E74">
            <v>91737.86</v>
          </cell>
        </row>
        <row r="75">
          <cell r="D75">
            <v>38000</v>
          </cell>
          <cell r="E75">
            <v>33021.94</v>
          </cell>
        </row>
        <row r="76">
          <cell r="D76">
            <v>6000</v>
          </cell>
          <cell r="E76">
            <v>7406</v>
          </cell>
        </row>
        <row r="77">
          <cell r="E77">
            <v>514914.06</v>
          </cell>
        </row>
        <row r="79">
          <cell r="D79">
            <v>2000</v>
          </cell>
          <cell r="E79">
            <v>1267</v>
          </cell>
        </row>
        <row r="80">
          <cell r="D80">
            <v>1000</v>
          </cell>
          <cell r="E80">
            <v>324</v>
          </cell>
        </row>
        <row r="81">
          <cell r="D81">
            <v>20000</v>
          </cell>
          <cell r="E81">
            <v>3800</v>
          </cell>
        </row>
        <row r="82">
          <cell r="D82">
            <v>500000</v>
          </cell>
          <cell r="E82">
            <v>562203.74</v>
          </cell>
        </row>
        <row r="83">
          <cell r="D83">
            <v>130000</v>
          </cell>
          <cell r="E83">
            <v>140553.22</v>
          </cell>
        </row>
        <row r="84">
          <cell r="D84">
            <v>50000</v>
          </cell>
          <cell r="E84">
            <v>50610.17</v>
          </cell>
        </row>
        <row r="85">
          <cell r="D85">
            <v>11000</v>
          </cell>
          <cell r="E85">
            <v>13317</v>
          </cell>
        </row>
        <row r="86">
          <cell r="E86">
            <v>772075.13</v>
          </cell>
        </row>
        <row r="88">
          <cell r="D88">
            <v>10000</v>
          </cell>
          <cell r="E88">
            <v>36150.92</v>
          </cell>
        </row>
        <row r="89">
          <cell r="D89">
            <v>4000000</v>
          </cell>
          <cell r="E89">
            <v>2684686.2</v>
          </cell>
        </row>
        <row r="90">
          <cell r="D90">
            <v>170000</v>
          </cell>
          <cell r="E90">
            <v>214710.45</v>
          </cell>
        </row>
        <row r="91">
          <cell r="D91">
            <v>30000</v>
          </cell>
          <cell r="E91">
            <v>36404.160000000003</v>
          </cell>
        </row>
        <row r="92">
          <cell r="D92">
            <v>250000</v>
          </cell>
          <cell r="E92">
            <v>215043.26</v>
          </cell>
        </row>
        <row r="93">
          <cell r="D93">
            <v>65000</v>
          </cell>
          <cell r="E93">
            <v>48693.62</v>
          </cell>
        </row>
        <row r="94">
          <cell r="D94">
            <v>10000</v>
          </cell>
          <cell r="E94">
            <v>10429.83</v>
          </cell>
        </row>
        <row r="95">
          <cell r="D95">
            <v>35000</v>
          </cell>
          <cell r="E95">
            <v>117547.3</v>
          </cell>
        </row>
        <row r="96">
          <cell r="D96">
            <v>520000</v>
          </cell>
          <cell r="E96">
            <v>614760</v>
          </cell>
        </row>
        <row r="97">
          <cell r="D97">
            <v>130000</v>
          </cell>
          <cell r="E97">
            <v>144182.64000000001</v>
          </cell>
        </row>
        <row r="98">
          <cell r="D98">
            <v>48000</v>
          </cell>
          <cell r="E98">
            <v>51885.01</v>
          </cell>
        </row>
        <row r="99">
          <cell r="D99">
            <v>12000</v>
          </cell>
          <cell r="E99">
            <v>8487</v>
          </cell>
        </row>
        <row r="100">
          <cell r="D100">
            <v>1000</v>
          </cell>
          <cell r="E100">
            <v>0</v>
          </cell>
        </row>
        <row r="101">
          <cell r="D101">
            <v>50000</v>
          </cell>
          <cell r="E101">
            <v>5055.8</v>
          </cell>
        </row>
        <row r="102">
          <cell r="D102">
            <v>600000</v>
          </cell>
          <cell r="E102">
            <v>357921.5</v>
          </cell>
        </row>
        <row r="103">
          <cell r="E103">
            <v>12542.15</v>
          </cell>
        </row>
        <row r="104">
          <cell r="E104">
            <v>4558499.8399999999</v>
          </cell>
        </row>
        <row r="106">
          <cell r="D106">
            <v>2000</v>
          </cell>
          <cell r="E106">
            <v>0</v>
          </cell>
        </row>
        <row r="107">
          <cell r="D107">
            <v>190000</v>
          </cell>
          <cell r="E107">
            <v>171143.83</v>
          </cell>
        </row>
        <row r="108">
          <cell r="D108">
            <v>15000</v>
          </cell>
          <cell r="E108">
            <v>9996.48</v>
          </cell>
        </row>
        <row r="109">
          <cell r="D109">
            <v>2000</v>
          </cell>
          <cell r="E109">
            <v>152</v>
          </cell>
        </row>
        <row r="110">
          <cell r="D110">
            <v>30000</v>
          </cell>
          <cell r="E110">
            <v>8754</v>
          </cell>
        </row>
        <row r="111">
          <cell r="D111">
            <v>10000</v>
          </cell>
          <cell r="E111">
            <v>6389.01</v>
          </cell>
        </row>
        <row r="112">
          <cell r="D112">
            <v>10000</v>
          </cell>
          <cell r="E112">
            <v>5165.6099999999997</v>
          </cell>
        </row>
        <row r="113">
          <cell r="D113">
            <v>55000</v>
          </cell>
          <cell r="E113">
            <v>39092.76</v>
          </cell>
        </row>
        <row r="114">
          <cell r="D114">
            <v>15000</v>
          </cell>
          <cell r="E114">
            <v>9770.2800000000007</v>
          </cell>
        </row>
        <row r="115">
          <cell r="D115">
            <v>6000</v>
          </cell>
          <cell r="E115">
            <v>3514.22</v>
          </cell>
        </row>
        <row r="116">
          <cell r="D116">
            <v>1000</v>
          </cell>
          <cell r="E116">
            <v>762.8</v>
          </cell>
        </row>
        <row r="117">
          <cell r="D117">
            <v>20000</v>
          </cell>
          <cell r="E117">
            <v>14865</v>
          </cell>
        </row>
        <row r="118">
          <cell r="E118">
            <v>269605.99</v>
          </cell>
        </row>
        <row r="120">
          <cell r="D120">
            <v>1000</v>
          </cell>
          <cell r="E120">
            <v>3041.85</v>
          </cell>
        </row>
        <row r="121">
          <cell r="D121">
            <v>350000</v>
          </cell>
          <cell r="E121">
            <v>231452.27</v>
          </cell>
        </row>
        <row r="122">
          <cell r="D122">
            <v>25000</v>
          </cell>
          <cell r="E122">
            <v>10423.44</v>
          </cell>
        </row>
        <row r="123">
          <cell r="D123">
            <v>2000</v>
          </cell>
          <cell r="E123">
            <v>456</v>
          </cell>
        </row>
        <row r="124">
          <cell r="D124">
            <v>15000</v>
          </cell>
          <cell r="E124">
            <v>49410.9</v>
          </cell>
        </row>
        <row r="125">
          <cell r="D125">
            <v>6000</v>
          </cell>
          <cell r="E125">
            <v>5226.6899999999996</v>
          </cell>
        </row>
        <row r="126">
          <cell r="D126">
            <v>5000</v>
          </cell>
          <cell r="E126">
            <v>4698.6099999999997</v>
          </cell>
        </row>
        <row r="127">
          <cell r="D127">
            <v>80000</v>
          </cell>
          <cell r="E127">
            <v>57820.76</v>
          </cell>
        </row>
        <row r="128">
          <cell r="D128">
            <v>20000</v>
          </cell>
          <cell r="E128">
            <v>14451.56</v>
          </cell>
        </row>
        <row r="129">
          <cell r="D129">
            <v>8000</v>
          </cell>
          <cell r="E129">
            <v>5198.74</v>
          </cell>
        </row>
        <row r="130">
          <cell r="D130">
            <v>60000</v>
          </cell>
          <cell r="E130">
            <v>56627</v>
          </cell>
        </row>
        <row r="131">
          <cell r="E131">
            <v>438807.82</v>
          </cell>
        </row>
        <row r="133">
          <cell r="D133">
            <v>1000</v>
          </cell>
          <cell r="E133">
            <v>936.65</v>
          </cell>
        </row>
        <row r="134">
          <cell r="D134">
            <v>380000</v>
          </cell>
          <cell r="E134">
            <v>297054.65000000002</v>
          </cell>
        </row>
        <row r="135">
          <cell r="D135">
            <v>40000</v>
          </cell>
          <cell r="E135">
            <v>24833.25</v>
          </cell>
        </row>
        <row r="136">
          <cell r="D136">
            <v>3000</v>
          </cell>
          <cell r="E136">
            <v>456</v>
          </cell>
        </row>
        <row r="137">
          <cell r="D137">
            <v>35000</v>
          </cell>
          <cell r="E137">
            <v>30787.33</v>
          </cell>
        </row>
        <row r="138">
          <cell r="D138">
            <v>7000</v>
          </cell>
          <cell r="E138">
            <v>10450</v>
          </cell>
        </row>
        <row r="139">
          <cell r="D139">
            <v>10000</v>
          </cell>
          <cell r="E139">
            <v>3555.61</v>
          </cell>
        </row>
        <row r="140">
          <cell r="D140">
            <v>110000</v>
          </cell>
          <cell r="E140">
            <v>84378.880000000005</v>
          </cell>
        </row>
        <row r="141">
          <cell r="D141">
            <v>28000</v>
          </cell>
          <cell r="E141">
            <v>21086.16</v>
          </cell>
        </row>
        <row r="142">
          <cell r="D142">
            <v>12000</v>
          </cell>
          <cell r="E142">
            <v>7592.06</v>
          </cell>
        </row>
        <row r="143">
          <cell r="D143">
            <v>80000</v>
          </cell>
          <cell r="E143">
            <v>76747</v>
          </cell>
        </row>
        <row r="144">
          <cell r="E144">
            <v>557877.59000000008</v>
          </cell>
        </row>
        <row r="146">
          <cell r="D146">
            <v>30000</v>
          </cell>
          <cell r="E146">
            <v>25774</v>
          </cell>
        </row>
        <row r="147">
          <cell r="D147">
            <v>1000</v>
          </cell>
          <cell r="E147">
            <v>0</v>
          </cell>
        </row>
        <row r="148">
          <cell r="D148">
            <v>80000</v>
          </cell>
          <cell r="E148">
            <v>798.58</v>
          </cell>
        </row>
        <row r="149">
          <cell r="D149">
            <v>800000</v>
          </cell>
          <cell r="E149">
            <v>885005.78</v>
          </cell>
        </row>
        <row r="150">
          <cell r="D150">
            <v>10000</v>
          </cell>
          <cell r="E150">
            <v>2274.8000000000002</v>
          </cell>
        </row>
        <row r="151">
          <cell r="D151">
            <v>300000</v>
          </cell>
          <cell r="E151">
            <v>267051.15000000002</v>
          </cell>
        </row>
        <row r="152">
          <cell r="D152">
            <v>50000</v>
          </cell>
          <cell r="E152">
            <v>2237.37</v>
          </cell>
        </row>
        <row r="153">
          <cell r="D153">
            <v>10000</v>
          </cell>
          <cell r="E153">
            <v>1800</v>
          </cell>
        </row>
        <row r="154">
          <cell r="D154">
            <v>23000</v>
          </cell>
          <cell r="E154">
            <v>20059.599999999999</v>
          </cell>
        </row>
        <row r="155">
          <cell r="D155">
            <v>32000</v>
          </cell>
          <cell r="E155">
            <v>0</v>
          </cell>
        </row>
        <row r="156">
          <cell r="E156">
            <v>1205001.2800000003</v>
          </cell>
        </row>
        <row r="158">
          <cell r="E158">
            <v>-251173.99</v>
          </cell>
        </row>
        <row r="159">
          <cell r="E159">
            <v>-251173.99</v>
          </cell>
        </row>
        <row r="162">
          <cell r="E162">
            <v>8553975.4000000004</v>
          </cell>
        </row>
        <row r="163">
          <cell r="E163">
            <v>2710703.2</v>
          </cell>
        </row>
        <row r="164">
          <cell r="E164">
            <v>651286.6</v>
          </cell>
        </row>
        <row r="165">
          <cell r="E165">
            <v>1308589.6000000001</v>
          </cell>
        </row>
        <row r="166">
          <cell r="E166">
            <v>1490430</v>
          </cell>
        </row>
        <row r="167">
          <cell r="E167">
            <v>91958</v>
          </cell>
        </row>
        <row r="168">
          <cell r="E168">
            <v>69559.899999999994</v>
          </cell>
        </row>
        <row r="169">
          <cell r="E169">
            <v>21186.6</v>
          </cell>
        </row>
        <row r="170">
          <cell r="D170">
            <v>14555000</v>
          </cell>
          <cell r="E170">
            <v>14897689.300000001</v>
          </cell>
        </row>
        <row r="172">
          <cell r="E172">
            <v>4582615.5500000007</v>
          </cell>
        </row>
        <row r="173">
          <cell r="E173">
            <v>330438</v>
          </cell>
        </row>
        <row r="174">
          <cell r="E174">
            <v>504081.25</v>
          </cell>
        </row>
        <row r="175">
          <cell r="E175">
            <v>488008.64</v>
          </cell>
        </row>
        <row r="176">
          <cell r="D176">
            <v>7869000</v>
          </cell>
          <cell r="E176">
            <v>5905143.4400000004</v>
          </cell>
        </row>
        <row r="182">
          <cell r="D182">
            <v>75000</v>
          </cell>
          <cell r="E182">
            <v>102105.5</v>
          </cell>
        </row>
      </sheetData>
      <sheetData sheetId="3">
        <row r="5">
          <cell r="A5" t="str">
            <v>Byty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zoomScaleNormal="100" workbookViewId="0">
      <pane ySplit="2" topLeftCell="A18" activePane="bottomLeft" state="frozen"/>
      <selection pane="bottomLeft" activeCell="I10" sqref="I10"/>
    </sheetView>
  </sheetViews>
  <sheetFormatPr defaultRowHeight="13.5" x14ac:dyDescent="0.2"/>
  <cols>
    <col min="1" max="1" width="3.375" style="114" customWidth="1"/>
    <col min="2" max="2" width="17.875" style="115" customWidth="1"/>
    <col min="3" max="3" width="14.625" style="134" customWidth="1"/>
    <col min="4" max="4" width="14.875" style="134" customWidth="1"/>
    <col min="5" max="5" width="14" style="134" customWidth="1"/>
    <col min="6" max="6" width="13.5" style="134" customWidth="1"/>
    <col min="7" max="7" width="9.875" style="116" customWidth="1"/>
    <col min="8" max="8" width="12" style="112" bestFit="1" customWidth="1"/>
    <col min="9" max="16384" width="9" style="112"/>
  </cols>
  <sheetData>
    <row r="1" spans="1:36" ht="57.75" customHeight="1" x14ac:dyDescent="0.2">
      <c r="A1" s="566" t="s">
        <v>861</v>
      </c>
      <c r="B1" s="566"/>
      <c r="C1" s="566"/>
      <c r="D1" s="566"/>
      <c r="E1" s="566"/>
      <c r="F1" s="566"/>
      <c r="G1" s="566"/>
    </row>
    <row r="2" spans="1:36" ht="28.15" customHeight="1" x14ac:dyDescent="0.2">
      <c r="A2" s="117" t="s">
        <v>0</v>
      </c>
      <c r="B2" s="120" t="s">
        <v>457</v>
      </c>
      <c r="C2" s="118" t="s">
        <v>458</v>
      </c>
      <c r="D2" s="118" t="s">
        <v>762</v>
      </c>
      <c r="E2" s="118" t="s">
        <v>763</v>
      </c>
      <c r="F2" s="118" t="s">
        <v>772</v>
      </c>
      <c r="G2" s="119" t="s">
        <v>484</v>
      </c>
    </row>
    <row r="3" spans="1:36" x14ac:dyDescent="0.2">
      <c r="A3" s="121">
        <v>1</v>
      </c>
      <c r="B3" s="113" t="s">
        <v>45</v>
      </c>
      <c r="C3" s="122">
        <v>106223500</v>
      </c>
      <c r="D3" s="122">
        <v>114092500</v>
      </c>
      <c r="E3" s="122">
        <v>115610921.64</v>
      </c>
      <c r="F3" s="122">
        <v>9387421.6400000006</v>
      </c>
      <c r="G3" s="192">
        <v>1.0133080000000001</v>
      </c>
      <c r="H3" s="133"/>
      <c r="I3" s="560"/>
    </row>
    <row r="4" spans="1:36" x14ac:dyDescent="0.2">
      <c r="A4" s="121">
        <v>2</v>
      </c>
      <c r="B4" s="113" t="s">
        <v>46</v>
      </c>
      <c r="C4" s="122">
        <v>11775600</v>
      </c>
      <c r="D4" s="122">
        <v>20363900</v>
      </c>
      <c r="E4" s="122">
        <v>20525891.57</v>
      </c>
      <c r="F4" s="122">
        <v>8750291.5700000003</v>
      </c>
      <c r="G4" s="192">
        <v>1.007954</v>
      </c>
    </row>
    <row r="5" spans="1:36" x14ac:dyDescent="0.2">
      <c r="A5" s="121">
        <v>3</v>
      </c>
      <c r="B5" s="113" t="s">
        <v>47</v>
      </c>
      <c r="C5" s="122">
        <v>200000</v>
      </c>
      <c r="D5" s="122">
        <v>2733300</v>
      </c>
      <c r="E5" s="122">
        <v>2736781.61</v>
      </c>
      <c r="F5" s="122">
        <v>2536781.61</v>
      </c>
      <c r="G5" s="192">
        <v>1.0012730000000001</v>
      </c>
    </row>
    <row r="6" spans="1:36" x14ac:dyDescent="0.2">
      <c r="A6" s="121">
        <v>4</v>
      </c>
      <c r="B6" s="113" t="s">
        <v>1031</v>
      </c>
      <c r="C6" s="122">
        <v>27074100</v>
      </c>
      <c r="D6" s="122">
        <v>60652300</v>
      </c>
      <c r="E6" s="122">
        <v>60479479.109999999</v>
      </c>
      <c r="F6" s="122">
        <v>33405379.109999999</v>
      </c>
      <c r="G6" s="192">
        <v>0.99714999999999998</v>
      </c>
    </row>
    <row r="7" spans="1:36" x14ac:dyDescent="0.2">
      <c r="A7" s="124" t="s">
        <v>492</v>
      </c>
      <c r="B7" s="384"/>
      <c r="C7" s="125">
        <f>SUM(C3:C6)</f>
        <v>145273200</v>
      </c>
      <c r="D7" s="125">
        <f>SUM(D3:D6)</f>
        <v>197842000</v>
      </c>
      <c r="E7" s="125">
        <f>SUM(E3:E6)</f>
        <v>199353073.93000001</v>
      </c>
      <c r="F7" s="125">
        <f>SUM(F3:F6)</f>
        <v>54079873.93</v>
      </c>
      <c r="G7" s="194">
        <f>E7/D7</f>
        <v>1.0076377813103385</v>
      </c>
      <c r="H7" s="133"/>
    </row>
    <row r="8" spans="1:36" x14ac:dyDescent="0.2">
      <c r="A8" s="121">
        <v>5</v>
      </c>
      <c r="B8" s="113" t="s">
        <v>1032</v>
      </c>
      <c r="C8" s="122">
        <v>113021200</v>
      </c>
      <c r="D8" s="122">
        <v>134488000</v>
      </c>
      <c r="E8" s="122">
        <v>124718125.23999999</v>
      </c>
      <c r="F8" s="122">
        <v>11696925.24</v>
      </c>
      <c r="G8" s="192">
        <v>0.92735500000000004</v>
      </c>
    </row>
    <row r="9" spans="1:36" x14ac:dyDescent="0.2">
      <c r="A9" s="121">
        <v>6</v>
      </c>
      <c r="B9" s="113" t="s">
        <v>1033</v>
      </c>
      <c r="C9" s="122">
        <v>32252000</v>
      </c>
      <c r="D9" s="122">
        <v>97807000</v>
      </c>
      <c r="E9" s="122">
        <v>94814781.659999996</v>
      </c>
      <c r="F9" s="122">
        <v>62562781.659999996</v>
      </c>
      <c r="G9" s="192">
        <v>0.96940599999999999</v>
      </c>
    </row>
    <row r="10" spans="1:36" s="386" customFormat="1" x14ac:dyDescent="0.2">
      <c r="A10" s="124" t="s">
        <v>486</v>
      </c>
      <c r="B10" s="384"/>
      <c r="C10" s="125">
        <f>SUM(C8:C9)</f>
        <v>145273200</v>
      </c>
      <c r="D10" s="125">
        <f>SUM(D8:D9)</f>
        <v>232295000</v>
      </c>
      <c r="E10" s="125">
        <f>SUM(E8:E9)</f>
        <v>219532906.89999998</v>
      </c>
      <c r="F10" s="125">
        <f>SUM(F8:F9)</f>
        <v>74259706.899999991</v>
      </c>
      <c r="G10" s="194">
        <f>E10/D10</f>
        <v>0.9450608360059406</v>
      </c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</row>
    <row r="11" spans="1:36" x14ac:dyDescent="0.2">
      <c r="A11" s="121">
        <v>8</v>
      </c>
      <c r="B11" s="113" t="s">
        <v>1034</v>
      </c>
      <c r="C11" s="122">
        <v>0</v>
      </c>
      <c r="D11" s="122">
        <v>34453000</v>
      </c>
      <c r="E11" s="122">
        <v>23169511.460000001</v>
      </c>
      <c r="F11" s="122">
        <v>23169511.460000001</v>
      </c>
      <c r="G11" s="192">
        <v>0.67249599999999998</v>
      </c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</row>
    <row r="12" spans="1:36" x14ac:dyDescent="0.2">
      <c r="A12" s="124" t="s">
        <v>859</v>
      </c>
      <c r="B12" s="193"/>
      <c r="C12" s="125">
        <f>SUM(C11)</f>
        <v>0</v>
      </c>
      <c r="D12" s="125">
        <f>SUM(D11)</f>
        <v>34453000</v>
      </c>
      <c r="E12" s="125">
        <f>SUM(E11)</f>
        <v>23169511.460000001</v>
      </c>
      <c r="F12" s="125">
        <f>SUM(F11)</f>
        <v>23169511.460000001</v>
      </c>
      <c r="G12" s="194">
        <f>E12/D12</f>
        <v>0.67249619655762927</v>
      </c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</row>
    <row r="13" spans="1:36" x14ac:dyDescent="0.2">
      <c r="A13" s="128" t="s">
        <v>471</v>
      </c>
      <c r="B13" s="195"/>
      <c r="C13" s="129">
        <v>145273200</v>
      </c>
      <c r="D13" s="129">
        <v>197842000</v>
      </c>
      <c r="E13" s="129">
        <v>199353073.93000001</v>
      </c>
      <c r="F13" s="129">
        <v>54079873.93</v>
      </c>
      <c r="G13" s="196">
        <v>1.0076377813103385</v>
      </c>
    </row>
    <row r="14" spans="1:36" x14ac:dyDescent="0.2">
      <c r="A14" s="128" t="s">
        <v>775</v>
      </c>
      <c r="B14" s="195"/>
      <c r="C14" s="129">
        <v>145273200</v>
      </c>
      <c r="D14" s="129">
        <v>232295000</v>
      </c>
      <c r="E14" s="129">
        <v>219532906.90000001</v>
      </c>
      <c r="F14" s="129">
        <v>74259706.900000006</v>
      </c>
      <c r="G14" s="196">
        <v>0.94506083600594071</v>
      </c>
    </row>
    <row r="15" spans="1:36" x14ac:dyDescent="0.2">
      <c r="A15" s="128" t="s">
        <v>776</v>
      </c>
      <c r="B15" s="195"/>
      <c r="C15" s="129">
        <v>0</v>
      </c>
      <c r="D15" s="129">
        <v>34453000</v>
      </c>
      <c r="E15" s="129">
        <v>23169511.460000001</v>
      </c>
      <c r="F15" s="129">
        <v>23169511.460000001</v>
      </c>
      <c r="G15" s="196">
        <v>0.67249619655762927</v>
      </c>
    </row>
    <row r="16" spans="1:36" x14ac:dyDescent="0.2">
      <c r="A16" s="128" t="s">
        <v>777</v>
      </c>
      <c r="B16" s="195"/>
      <c r="C16" s="129">
        <v>0</v>
      </c>
      <c r="D16" s="129">
        <v>-34453000</v>
      </c>
      <c r="E16" s="129">
        <v>-20179832.969999999</v>
      </c>
      <c r="F16" s="129">
        <v>-20179832.969999999</v>
      </c>
      <c r="G16" s="196">
        <v>0.58572063303631039</v>
      </c>
    </row>
    <row r="17" spans="1:7" x14ac:dyDescent="0.2">
      <c r="A17" s="128" t="s">
        <v>778</v>
      </c>
      <c r="B17" s="195"/>
      <c r="C17" s="129">
        <v>0</v>
      </c>
      <c r="D17" s="129">
        <v>0</v>
      </c>
      <c r="E17" s="129">
        <v>2989678.49</v>
      </c>
      <c r="F17" s="129">
        <v>2989678.49</v>
      </c>
      <c r="G17" s="196">
        <v>0</v>
      </c>
    </row>
  </sheetData>
  <mergeCells count="1">
    <mergeCell ref="A1:G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 (str. &amp;P z &amp;N)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H22" sqref="H22"/>
    </sheetView>
  </sheetViews>
  <sheetFormatPr defaultRowHeight="15" x14ac:dyDescent="0.25"/>
  <cols>
    <col min="1" max="1" width="5.25" style="135" customWidth="1"/>
    <col min="2" max="2" width="8.625" style="135" customWidth="1"/>
    <col min="3" max="3" width="14.375" style="135" customWidth="1"/>
    <col min="4" max="4" width="15.75" style="135" customWidth="1"/>
    <col min="5" max="5" width="12.625" style="135" customWidth="1"/>
    <col min="6" max="6" width="0.125" style="135" customWidth="1"/>
    <col min="7" max="7" width="20.25" style="135" customWidth="1"/>
    <col min="8" max="10" width="14.375" style="135" bestFit="1" customWidth="1"/>
    <col min="11" max="16384" width="9" style="135"/>
  </cols>
  <sheetData>
    <row r="1" spans="2:10" ht="57.75" customHeight="1" x14ac:dyDescent="0.25">
      <c r="B1" s="580" t="s">
        <v>1042</v>
      </c>
      <c r="C1" s="581"/>
      <c r="D1" s="581"/>
      <c r="E1" s="581"/>
      <c r="F1" s="581"/>
      <c r="G1" s="582"/>
    </row>
    <row r="2" spans="2:10" ht="18" customHeight="1" x14ac:dyDescent="0.25">
      <c r="B2" s="136" t="s">
        <v>54</v>
      </c>
      <c r="C2" s="137" t="s">
        <v>55</v>
      </c>
      <c r="D2" s="586" t="s">
        <v>56</v>
      </c>
      <c r="E2" s="586"/>
      <c r="F2" s="586"/>
      <c r="G2" s="137" t="s">
        <v>57</v>
      </c>
    </row>
    <row r="3" spans="2:10" ht="18" customHeight="1" x14ac:dyDescent="0.25">
      <c r="B3" s="587">
        <v>231</v>
      </c>
      <c r="C3" s="523" t="s">
        <v>58</v>
      </c>
      <c r="D3" s="585" t="s">
        <v>59</v>
      </c>
      <c r="E3" s="585"/>
      <c r="F3" s="585"/>
      <c r="G3" s="142">
        <v>802822.13</v>
      </c>
      <c r="H3" s="138"/>
    </row>
    <row r="4" spans="2:10" ht="18" customHeight="1" x14ac:dyDescent="0.25">
      <c r="B4" s="588"/>
      <c r="C4" s="524" t="s">
        <v>60</v>
      </c>
      <c r="D4" s="578" t="s">
        <v>61</v>
      </c>
      <c r="E4" s="578"/>
      <c r="F4" s="578"/>
      <c r="G4" s="139">
        <v>18542.3</v>
      </c>
    </row>
    <row r="5" spans="2:10" ht="18" customHeight="1" x14ac:dyDescent="0.25">
      <c r="B5" s="588"/>
      <c r="C5" s="524" t="s">
        <v>62</v>
      </c>
      <c r="D5" s="589" t="s">
        <v>63</v>
      </c>
      <c r="E5" s="589"/>
      <c r="F5" s="589"/>
      <c r="G5" s="139">
        <v>2112.6</v>
      </c>
      <c r="H5" s="147"/>
    </row>
    <row r="6" spans="2:10" ht="18" customHeight="1" x14ac:dyDescent="0.25">
      <c r="B6" s="588"/>
      <c r="C6" s="524" t="s">
        <v>64</v>
      </c>
      <c r="D6" s="589" t="s">
        <v>65</v>
      </c>
      <c r="E6" s="589"/>
      <c r="F6" s="589"/>
      <c r="G6" s="139">
        <v>21586904.350000001</v>
      </c>
    </row>
    <row r="7" spans="2:10" ht="18" customHeight="1" x14ac:dyDescent="0.25">
      <c r="B7" s="588"/>
      <c r="C7" s="524" t="s">
        <v>66</v>
      </c>
      <c r="D7" s="589" t="s">
        <v>67</v>
      </c>
      <c r="E7" s="589"/>
      <c r="F7" s="589"/>
      <c r="G7" s="139">
        <v>2161348.42</v>
      </c>
    </row>
    <row r="8" spans="2:10" ht="18" customHeight="1" x14ac:dyDescent="0.25">
      <c r="B8" s="588"/>
      <c r="C8" s="524" t="s">
        <v>68</v>
      </c>
      <c r="D8" s="589" t="s">
        <v>69</v>
      </c>
      <c r="E8" s="589"/>
      <c r="F8" s="589"/>
      <c r="G8" s="139">
        <v>12037318.449999999</v>
      </c>
      <c r="H8" s="147"/>
      <c r="I8" s="147"/>
    </row>
    <row r="9" spans="2:10" ht="18" customHeight="1" x14ac:dyDescent="0.25">
      <c r="B9" s="588"/>
      <c r="C9" s="525" t="s">
        <v>70</v>
      </c>
      <c r="D9" s="590" t="s">
        <v>71</v>
      </c>
      <c r="E9" s="590"/>
      <c r="F9" s="590"/>
      <c r="G9" s="341">
        <v>171674.26</v>
      </c>
    </row>
    <row r="10" spans="2:10" ht="18" customHeight="1" x14ac:dyDescent="0.25">
      <c r="B10" s="572" t="s">
        <v>737</v>
      </c>
      <c r="C10" s="574"/>
      <c r="D10" s="574"/>
      <c r="E10" s="574"/>
      <c r="F10" s="574"/>
      <c r="G10" s="140">
        <f>SUM(G3:G9)</f>
        <v>36780722.509999998</v>
      </c>
      <c r="H10" s="147"/>
      <c r="J10" s="147"/>
    </row>
    <row r="11" spans="2:10" ht="18" customHeight="1" x14ac:dyDescent="0.25">
      <c r="B11" s="141">
        <v>236</v>
      </c>
      <c r="C11" s="526" t="s">
        <v>64</v>
      </c>
      <c r="D11" s="575" t="s">
        <v>72</v>
      </c>
      <c r="E11" s="576"/>
      <c r="F11" s="577"/>
      <c r="G11" s="142">
        <v>324756.5</v>
      </c>
    </row>
    <row r="12" spans="2:10" ht="18" customHeight="1" x14ac:dyDescent="0.25">
      <c r="B12" s="143"/>
      <c r="C12" s="527" t="s">
        <v>73</v>
      </c>
      <c r="D12" s="578" t="s">
        <v>127</v>
      </c>
      <c r="E12" s="578"/>
      <c r="F12" s="578"/>
      <c r="G12" s="139">
        <v>21677185.98</v>
      </c>
      <c r="H12" s="147"/>
    </row>
    <row r="13" spans="2:10" ht="18" customHeight="1" x14ac:dyDescent="0.25">
      <c r="B13" s="572" t="s">
        <v>74</v>
      </c>
      <c r="C13" s="579"/>
      <c r="D13" s="579"/>
      <c r="E13" s="579"/>
      <c r="F13" s="579"/>
      <c r="G13" s="518">
        <f>SUM(G11:G12)</f>
        <v>22001942.48</v>
      </c>
    </row>
    <row r="14" spans="2:10" ht="18" customHeight="1" x14ac:dyDescent="0.25">
      <c r="B14" s="583" t="s">
        <v>759</v>
      </c>
      <c r="C14" s="584"/>
      <c r="D14" s="584"/>
      <c r="E14" s="584"/>
      <c r="F14" s="584"/>
      <c r="G14" s="144">
        <f>G10+G13</f>
        <v>58782664.989999995</v>
      </c>
      <c r="H14" s="147"/>
    </row>
    <row r="15" spans="2:10" ht="18" customHeight="1" x14ac:dyDescent="0.25">
      <c r="B15" s="145">
        <v>241</v>
      </c>
      <c r="C15" s="528" t="s">
        <v>76</v>
      </c>
      <c r="D15" s="585" t="s">
        <v>77</v>
      </c>
      <c r="E15" s="585"/>
      <c r="F15" s="585"/>
      <c r="G15" s="142">
        <v>7107099.3600000003</v>
      </c>
    </row>
    <row r="16" spans="2:10" ht="18" customHeight="1" x14ac:dyDescent="0.25">
      <c r="B16" s="143"/>
      <c r="C16" s="527" t="s">
        <v>78</v>
      </c>
      <c r="D16" s="578" t="s">
        <v>79</v>
      </c>
      <c r="E16" s="578"/>
      <c r="F16" s="578"/>
      <c r="G16" s="139">
        <v>4954050.24</v>
      </c>
    </row>
    <row r="17" spans="2:10" ht="18" customHeight="1" x14ac:dyDescent="0.25">
      <c r="B17" s="572" t="s">
        <v>496</v>
      </c>
      <c r="C17" s="573"/>
      <c r="D17" s="573"/>
      <c r="E17" s="573"/>
      <c r="F17" s="573"/>
      <c r="G17" s="140">
        <f>SUM(G15:G16)</f>
        <v>12061149.600000001</v>
      </c>
    </row>
    <row r="18" spans="2:10" ht="18" customHeight="1" x14ac:dyDescent="0.25">
      <c r="B18" s="145">
        <v>245</v>
      </c>
      <c r="C18" s="529" t="s">
        <v>80</v>
      </c>
      <c r="D18" s="585" t="s">
        <v>81</v>
      </c>
      <c r="E18" s="585"/>
      <c r="F18" s="585"/>
      <c r="G18" s="142">
        <v>666384</v>
      </c>
    </row>
    <row r="19" spans="2:10" ht="18" customHeight="1" x14ac:dyDescent="0.25">
      <c r="B19" s="145"/>
      <c r="C19" s="524" t="s">
        <v>279</v>
      </c>
      <c r="D19" s="578" t="s">
        <v>280</v>
      </c>
      <c r="E19" s="578"/>
      <c r="F19" s="578"/>
      <c r="G19" s="139">
        <v>43694</v>
      </c>
      <c r="H19" s="147"/>
    </row>
    <row r="20" spans="2:10" ht="18" customHeight="1" x14ac:dyDescent="0.25">
      <c r="B20" s="519"/>
      <c r="C20" s="525" t="s">
        <v>82</v>
      </c>
      <c r="D20" s="591" t="s">
        <v>760</v>
      </c>
      <c r="E20" s="591"/>
      <c r="F20" s="591"/>
      <c r="G20" s="317">
        <v>3911965.07</v>
      </c>
    </row>
    <row r="21" spans="2:10" ht="18" customHeight="1" x14ac:dyDescent="0.25">
      <c r="B21" s="592" t="s">
        <v>83</v>
      </c>
      <c r="C21" s="593"/>
      <c r="D21" s="593"/>
      <c r="E21" s="593"/>
      <c r="F21" s="521"/>
      <c r="G21" s="522">
        <f>SUM(G18:G20)</f>
        <v>4622043.07</v>
      </c>
    </row>
    <row r="22" spans="2:10" ht="18" customHeight="1" x14ac:dyDescent="0.25">
      <c r="B22" s="583" t="s">
        <v>75</v>
      </c>
      <c r="C22" s="584"/>
      <c r="D22" s="584"/>
      <c r="E22" s="584"/>
      <c r="F22" s="520"/>
      <c r="G22" s="148">
        <f>G14+G18+G19</f>
        <v>59492742.989999995</v>
      </c>
      <c r="H22" s="147"/>
    </row>
    <row r="23" spans="2:10" ht="18" customHeight="1" x14ac:dyDescent="0.25">
      <c r="B23" s="583" t="s">
        <v>497</v>
      </c>
      <c r="C23" s="584"/>
      <c r="D23" s="584"/>
      <c r="E23" s="584"/>
      <c r="F23" s="146"/>
      <c r="G23" s="148">
        <f>G17+G20</f>
        <v>15973114.670000002</v>
      </c>
      <c r="H23" s="147"/>
      <c r="I23" s="147"/>
    </row>
    <row r="24" spans="2:10" ht="18" customHeight="1" x14ac:dyDescent="0.25">
      <c r="B24" s="583" t="s">
        <v>214</v>
      </c>
      <c r="C24" s="584"/>
      <c r="D24" s="584"/>
      <c r="E24" s="584"/>
      <c r="F24" s="584"/>
      <c r="G24" s="148">
        <f>SUM(G22:G23)</f>
        <v>75465857.659999996</v>
      </c>
      <c r="H24" s="147"/>
      <c r="J24" s="147"/>
    </row>
    <row r="25" spans="2:10" ht="18" customHeight="1" x14ac:dyDescent="0.25">
      <c r="G25" s="147"/>
    </row>
    <row r="26" spans="2:10" ht="18" customHeight="1" x14ac:dyDescent="0.25">
      <c r="C26" s="149"/>
      <c r="D26" s="149"/>
      <c r="E26" s="149"/>
    </row>
    <row r="27" spans="2:10" x14ac:dyDescent="0.25">
      <c r="B27" s="150"/>
      <c r="C27" s="151"/>
      <c r="D27" s="152"/>
      <c r="E27" s="152"/>
      <c r="F27" s="149"/>
    </row>
    <row r="28" spans="2:10" x14ac:dyDescent="0.25">
      <c r="C28" s="153"/>
      <c r="D28" s="153"/>
      <c r="E28" s="153"/>
      <c r="F28" s="149"/>
      <c r="G28" s="149"/>
    </row>
    <row r="29" spans="2:10" x14ac:dyDescent="0.25">
      <c r="C29" s="149"/>
      <c r="D29" s="149"/>
      <c r="E29" s="149"/>
      <c r="F29" s="149"/>
      <c r="G29" s="149"/>
    </row>
  </sheetData>
  <mergeCells count="25">
    <mergeCell ref="D18:F18"/>
    <mergeCell ref="D19:F19"/>
    <mergeCell ref="D20:F20"/>
    <mergeCell ref="B24:F24"/>
    <mergeCell ref="B22:E22"/>
    <mergeCell ref="B23:E23"/>
    <mergeCell ref="B21:E21"/>
    <mergeCell ref="B1:G1"/>
    <mergeCell ref="B14:F14"/>
    <mergeCell ref="D15:F15"/>
    <mergeCell ref="D16:F16"/>
    <mergeCell ref="D2:F2"/>
    <mergeCell ref="B3:B9"/>
    <mergeCell ref="D3:F3"/>
    <mergeCell ref="D4:F4"/>
    <mergeCell ref="D5:F5"/>
    <mergeCell ref="D6:F6"/>
    <mergeCell ref="D7:F7"/>
    <mergeCell ref="D8:F8"/>
    <mergeCell ref="D9:F9"/>
    <mergeCell ref="B17:F17"/>
    <mergeCell ref="B10:F10"/>
    <mergeCell ref="D11:F11"/>
    <mergeCell ref="D12:F12"/>
    <mergeCell ref="B13:F13"/>
  </mergeCells>
  <pageMargins left="0.7" right="0.7" top="0.78740157499999996" bottom="0.78740157499999996" header="0.3" footer="0.3"/>
  <pageSetup paperSize="9" orientation="portrait" r:id="rId1"/>
  <ignoredErrors>
    <ignoredError sqref="C3:C9 C11:C12 C15:C16 C18:C19 C20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activeCell="G11" sqref="G11"/>
    </sheetView>
  </sheetViews>
  <sheetFormatPr defaultRowHeight="15" x14ac:dyDescent="0.25"/>
  <cols>
    <col min="1" max="1" width="36.125" style="7" customWidth="1"/>
    <col min="2" max="2" width="13.875" style="7" customWidth="1"/>
    <col min="3" max="3" width="13.625" style="7" customWidth="1"/>
    <col min="4" max="4" width="13.625" style="7" bestFit="1" customWidth="1"/>
    <col min="5" max="5" width="14.25" style="7" customWidth="1"/>
    <col min="6" max="6" width="10.875" style="7" bestFit="1" customWidth="1"/>
    <col min="7" max="16384" width="9" style="7"/>
  </cols>
  <sheetData>
    <row r="1" spans="1:6" ht="57.75" customHeight="1" x14ac:dyDescent="0.25">
      <c r="A1" s="594" t="s">
        <v>1041</v>
      </c>
      <c r="B1" s="595"/>
      <c r="C1" s="595"/>
      <c r="D1" s="595"/>
      <c r="E1" s="596"/>
    </row>
    <row r="2" spans="1:6" ht="29.25" x14ac:dyDescent="0.25">
      <c r="A2" s="79" t="s">
        <v>84</v>
      </c>
      <c r="B2" s="158" t="s">
        <v>495</v>
      </c>
      <c r="C2" s="80" t="s">
        <v>85</v>
      </c>
      <c r="D2" s="80" t="s">
        <v>86</v>
      </c>
      <c r="E2" s="158" t="s">
        <v>755</v>
      </c>
    </row>
    <row r="3" spans="1:6" ht="18" customHeight="1" x14ac:dyDescent="0.25">
      <c r="A3" s="73" t="s">
        <v>87</v>
      </c>
      <c r="B3" s="75">
        <v>220640.35</v>
      </c>
      <c r="C3" s="75">
        <v>973298.49</v>
      </c>
      <c r="D3" s="75">
        <v>869182.34</v>
      </c>
      <c r="E3" s="338">
        <f>B3+C3-D3</f>
        <v>324756.50000000012</v>
      </c>
    </row>
    <row r="4" spans="1:6" ht="18" customHeight="1" x14ac:dyDescent="0.25">
      <c r="A4" s="74" t="s">
        <v>757</v>
      </c>
      <c r="B4" s="76">
        <v>936833.94</v>
      </c>
      <c r="C4" s="76">
        <v>80.959999999999994</v>
      </c>
      <c r="D4" s="76">
        <v>936914.9</v>
      </c>
      <c r="E4" s="339">
        <f>B4+C4-D4</f>
        <v>0</v>
      </c>
    </row>
    <row r="5" spans="1:6" ht="18" customHeight="1" x14ac:dyDescent="0.25">
      <c r="A5" s="74" t="s">
        <v>1039</v>
      </c>
      <c r="B5" s="76">
        <v>18769259.68</v>
      </c>
      <c r="C5" s="76">
        <v>3171983.77</v>
      </c>
      <c r="D5" s="76">
        <v>264057.46999999997</v>
      </c>
      <c r="E5" s="339">
        <f>B5+C5-D5</f>
        <v>21677185.98</v>
      </c>
      <c r="F5" s="53"/>
    </row>
    <row r="6" spans="1:6" ht="18" customHeight="1" x14ac:dyDescent="0.25">
      <c r="A6" s="74" t="s">
        <v>275</v>
      </c>
      <c r="B6" s="76">
        <v>2233147.16</v>
      </c>
      <c r="C6" s="76">
        <v>1903.38</v>
      </c>
      <c r="D6" s="76">
        <v>2235050.54</v>
      </c>
      <c r="E6" s="339">
        <f>B6+C6-D6</f>
        <v>0</v>
      </c>
      <c r="F6" s="53"/>
    </row>
    <row r="7" spans="1:6" ht="18" customHeight="1" x14ac:dyDescent="0.25">
      <c r="A7" s="530" t="s">
        <v>756</v>
      </c>
      <c r="B7" s="531">
        <f>SUM(B3:B6)</f>
        <v>22159881.129999999</v>
      </c>
      <c r="C7" s="531">
        <f>SUM(C3:C6)</f>
        <v>4147266.5999999996</v>
      </c>
      <c r="D7" s="531">
        <f>SUM(D3:D6)</f>
        <v>4305205.25</v>
      </c>
      <c r="E7" s="532">
        <f>SUM(E3:E6)</f>
        <v>22001942.48</v>
      </c>
      <c r="F7" s="53"/>
    </row>
    <row r="8" spans="1:6" ht="18" customHeight="1" x14ac:dyDescent="0.25">
      <c r="A8" s="77" t="s">
        <v>1040</v>
      </c>
      <c r="B8" s="78">
        <v>9582461.5199999996</v>
      </c>
      <c r="C8" s="78">
        <v>7624728.5099999998</v>
      </c>
      <c r="D8" s="78">
        <v>13295224.960000001</v>
      </c>
      <c r="E8" s="340">
        <f>B8+C8-D8</f>
        <v>3911965.0700000003</v>
      </c>
      <c r="F8" s="53"/>
    </row>
    <row r="9" spans="1:6" ht="18" customHeight="1" x14ac:dyDescent="0.25">
      <c r="A9" s="154" t="s">
        <v>88</v>
      </c>
      <c r="B9" s="155">
        <f>SUM(B7:B8)</f>
        <v>31742342.649999999</v>
      </c>
      <c r="C9" s="155">
        <f>SUM(C7:C8)</f>
        <v>11771995.109999999</v>
      </c>
      <c r="D9" s="155">
        <f>SUM(D7:D8)</f>
        <v>17600430.210000001</v>
      </c>
      <c r="E9" s="156">
        <f>SUM(E7:E8)</f>
        <v>25913907.550000001</v>
      </c>
      <c r="F9" s="53"/>
    </row>
    <row r="10" spans="1:6" ht="18" customHeight="1" x14ac:dyDescent="0.25">
      <c r="A10" s="107"/>
      <c r="B10" s="108"/>
      <c r="C10" s="108"/>
      <c r="D10" s="108"/>
      <c r="E10" s="108"/>
      <c r="F10" s="53"/>
    </row>
    <row r="11" spans="1:6" ht="30" customHeight="1" x14ac:dyDescent="0.25">
      <c r="A11" s="597" t="s">
        <v>758</v>
      </c>
      <c r="B11" s="597"/>
      <c r="C11" s="597"/>
      <c r="D11" s="597"/>
      <c r="E11" s="597"/>
    </row>
    <row r="12" spans="1:6" ht="18" customHeight="1" x14ac:dyDescent="0.25">
      <c r="A12" s="85"/>
      <c r="B12" s="8"/>
      <c r="C12" s="8"/>
      <c r="D12" s="8"/>
      <c r="E12" s="8"/>
    </row>
    <row r="13" spans="1:6" ht="18" customHeight="1" x14ac:dyDescent="0.25">
      <c r="A13" s="84"/>
      <c r="B13" s="87"/>
      <c r="C13" s="9"/>
      <c r="D13" s="9"/>
      <c r="E13" s="10"/>
    </row>
    <row r="14" spans="1:6" ht="18" customHeight="1" x14ac:dyDescent="0.25">
      <c r="A14" s="89"/>
      <c r="B14" s="86"/>
      <c r="C14" s="10"/>
      <c r="D14" s="10"/>
      <c r="E14" s="10"/>
    </row>
    <row r="15" spans="1:6" ht="18" customHeight="1" x14ac:dyDescent="0.25">
      <c r="A15" s="90"/>
      <c r="B15" s="88"/>
      <c r="C15" s="10"/>
      <c r="D15" s="10"/>
      <c r="E15" s="10"/>
    </row>
    <row r="16" spans="1:6" ht="18" customHeight="1" x14ac:dyDescent="0.25">
      <c r="A16" s="90"/>
      <c r="B16" s="91"/>
      <c r="C16" s="10"/>
      <c r="D16" s="10"/>
      <c r="E16" s="10"/>
    </row>
    <row r="17" spans="2:5" ht="18" customHeight="1" x14ac:dyDescent="0.25">
      <c r="B17" s="10"/>
      <c r="C17" s="10"/>
      <c r="D17" s="10"/>
      <c r="E17" s="10"/>
    </row>
    <row r="18" spans="2:5" ht="18" customHeight="1" x14ac:dyDescent="0.25"/>
    <row r="19" spans="2:5" ht="18" customHeight="1" x14ac:dyDescent="0.25"/>
  </sheetData>
  <mergeCells count="2">
    <mergeCell ref="A1:E1"/>
    <mergeCell ref="A11:E11"/>
  </mergeCells>
  <pageMargins left="0.7" right="0.7" top="0.78740157499999996" bottom="0.78740157499999996" header="0.3" footer="0.3"/>
  <pageSetup paperSize="9" scale="8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9" sqref="G19"/>
    </sheetView>
  </sheetViews>
  <sheetFormatPr defaultRowHeight="15" x14ac:dyDescent="0.25"/>
  <cols>
    <col min="1" max="1" width="26.875" style="1" customWidth="1"/>
    <col min="2" max="3" width="16.625" style="1" customWidth="1"/>
    <col min="4" max="4" width="16.25" style="1" customWidth="1"/>
    <col min="5" max="5" width="14.375" style="1" bestFit="1" customWidth="1"/>
    <col min="6" max="16384" width="9" style="1"/>
  </cols>
  <sheetData>
    <row r="1" spans="1:5" ht="57.75" customHeight="1" x14ac:dyDescent="0.25">
      <c r="A1" s="600" t="s">
        <v>728</v>
      </c>
      <c r="B1" s="601"/>
      <c r="C1" s="601"/>
      <c r="D1" s="602"/>
    </row>
    <row r="2" spans="1:5" ht="30" customHeight="1" x14ac:dyDescent="0.25">
      <c r="A2" s="598" t="s">
        <v>56</v>
      </c>
      <c r="B2" s="426" t="s">
        <v>89</v>
      </c>
      <c r="C2" s="535" t="s">
        <v>499</v>
      </c>
      <c r="D2" s="537" t="s">
        <v>44</v>
      </c>
      <c r="E2" s="6"/>
    </row>
    <row r="3" spans="1:5" ht="18" customHeight="1" x14ac:dyDescent="0.25">
      <c r="A3" s="599"/>
      <c r="B3" s="533" t="s">
        <v>498</v>
      </c>
      <c r="C3" s="534" t="s">
        <v>729</v>
      </c>
      <c r="D3" s="536" t="s">
        <v>1043</v>
      </c>
    </row>
    <row r="4" spans="1:5" ht="18" customHeight="1" x14ac:dyDescent="0.25">
      <c r="A4" s="185" t="s">
        <v>90</v>
      </c>
      <c r="B4" s="17">
        <f>SUM(B5:B10)</f>
        <v>929193148.17999995</v>
      </c>
      <c r="C4" s="18">
        <f>SUM(C5:C10)</f>
        <v>986967036.42999983</v>
      </c>
      <c r="D4" s="19">
        <f>C4-B4</f>
        <v>57773888.249999881</v>
      </c>
    </row>
    <row r="5" spans="1:5" ht="18" customHeight="1" x14ac:dyDescent="0.25">
      <c r="A5" s="20" t="s">
        <v>91</v>
      </c>
      <c r="B5" s="21">
        <v>3665944.22</v>
      </c>
      <c r="C5" s="21">
        <v>5139981.8</v>
      </c>
      <c r="D5" s="22">
        <f t="shared" ref="D5:D10" si="0">C5-B5</f>
        <v>1474037.5799999996</v>
      </c>
    </row>
    <row r="6" spans="1:5" ht="18" customHeight="1" x14ac:dyDescent="0.25">
      <c r="A6" s="20" t="s">
        <v>92</v>
      </c>
      <c r="B6" s="21">
        <v>737358850.38</v>
      </c>
      <c r="C6" s="21">
        <v>825754909.90999997</v>
      </c>
      <c r="D6" s="22">
        <f t="shared" si="0"/>
        <v>88396059.529999971</v>
      </c>
    </row>
    <row r="7" spans="1:5" ht="18" customHeight="1" x14ac:dyDescent="0.25">
      <c r="A7" s="20" t="s">
        <v>93</v>
      </c>
      <c r="B7" s="21">
        <v>64387000</v>
      </c>
      <c r="C7" s="21">
        <v>64387000</v>
      </c>
      <c r="D7" s="22">
        <f t="shared" si="0"/>
        <v>0</v>
      </c>
    </row>
    <row r="8" spans="1:5" ht="18" customHeight="1" x14ac:dyDescent="0.25">
      <c r="A8" s="20" t="s">
        <v>94</v>
      </c>
      <c r="B8" s="21">
        <v>63364.9</v>
      </c>
      <c r="C8" s="21">
        <v>0</v>
      </c>
      <c r="D8" s="22">
        <f t="shared" si="0"/>
        <v>-63364.9</v>
      </c>
    </row>
    <row r="9" spans="1:5" ht="18" customHeight="1" x14ac:dyDescent="0.25">
      <c r="A9" s="20" t="s">
        <v>204</v>
      </c>
      <c r="B9" s="21">
        <v>40606743.93</v>
      </c>
      <c r="C9" s="21">
        <v>16139396.060000001</v>
      </c>
      <c r="D9" s="22">
        <f t="shared" si="0"/>
        <v>-24467347.869999997</v>
      </c>
    </row>
    <row r="10" spans="1:5" ht="18" customHeight="1" x14ac:dyDescent="0.25">
      <c r="A10" s="20" t="s">
        <v>95</v>
      </c>
      <c r="B10" s="21">
        <v>83111244.75</v>
      </c>
      <c r="C10" s="21">
        <v>75545748.659999996</v>
      </c>
      <c r="D10" s="22">
        <f t="shared" si="0"/>
        <v>-7565496.0900000036</v>
      </c>
    </row>
    <row r="11" spans="1:5" ht="18" customHeight="1" x14ac:dyDescent="0.25">
      <c r="A11" s="186" t="s">
        <v>96</v>
      </c>
      <c r="B11" s="23">
        <f>SUM(B12:B17)</f>
        <v>929193148.17999995</v>
      </c>
      <c r="C11" s="23">
        <f>SUM(C12:C17)</f>
        <v>986967036.43000007</v>
      </c>
      <c r="D11" s="24">
        <f>C11-B11</f>
        <v>57773888.250000119</v>
      </c>
      <c r="E11" s="157"/>
    </row>
    <row r="12" spans="1:5" ht="18" customHeight="1" x14ac:dyDescent="0.25">
      <c r="A12" s="20" t="s">
        <v>97</v>
      </c>
      <c r="B12" s="21">
        <v>669555939.47000003</v>
      </c>
      <c r="C12" s="21">
        <v>682905088.24000001</v>
      </c>
      <c r="D12" s="22">
        <f t="shared" ref="D12:D17" si="1">C12-B12</f>
        <v>13349148.769999981</v>
      </c>
    </row>
    <row r="13" spans="1:5" ht="18" customHeight="1" x14ac:dyDescent="0.25">
      <c r="A13" s="20" t="s">
        <v>98</v>
      </c>
      <c r="B13" s="21">
        <v>18907955.890000001</v>
      </c>
      <c r="C13" s="21">
        <v>13377214.720000001</v>
      </c>
      <c r="D13" s="22">
        <f t="shared" si="1"/>
        <v>-5530741.1699999999</v>
      </c>
    </row>
    <row r="14" spans="1:5" ht="18" customHeight="1" x14ac:dyDescent="0.25">
      <c r="A14" s="20" t="s">
        <v>99</v>
      </c>
      <c r="B14" s="21">
        <v>152821258.53999999</v>
      </c>
      <c r="C14" s="21">
        <v>197335442.47999999</v>
      </c>
      <c r="D14" s="22">
        <f t="shared" si="1"/>
        <v>44514183.939999998</v>
      </c>
    </row>
    <row r="15" spans="1:5" ht="18" customHeight="1" x14ac:dyDescent="0.25">
      <c r="A15" s="20" t="s">
        <v>100</v>
      </c>
      <c r="B15" s="21">
        <v>0</v>
      </c>
      <c r="C15" s="21">
        <v>0</v>
      </c>
      <c r="D15" s="22">
        <f t="shared" si="1"/>
        <v>0</v>
      </c>
    </row>
    <row r="16" spans="1:5" ht="18" customHeight="1" x14ac:dyDescent="0.25">
      <c r="A16" s="20" t="s">
        <v>101</v>
      </c>
      <c r="B16" s="21">
        <v>39571640.359999999</v>
      </c>
      <c r="C16" s="21">
        <v>33801387.399999999</v>
      </c>
      <c r="D16" s="22">
        <f t="shared" si="1"/>
        <v>-5770252.9600000009</v>
      </c>
    </row>
    <row r="17" spans="1:4" ht="18" customHeight="1" x14ac:dyDescent="0.25">
      <c r="A17" s="20" t="s">
        <v>215</v>
      </c>
      <c r="B17" s="21">
        <v>48336353.920000002</v>
      </c>
      <c r="C17" s="21">
        <v>59547903.590000004</v>
      </c>
      <c r="D17" s="22">
        <f t="shared" si="1"/>
        <v>11211549.670000002</v>
      </c>
    </row>
    <row r="18" spans="1:4" ht="18" customHeight="1" x14ac:dyDescent="0.25">
      <c r="A18" s="25" t="s">
        <v>102</v>
      </c>
      <c r="B18" s="538">
        <f>B4-B11</f>
        <v>0</v>
      </c>
      <c r="C18" s="538">
        <f>C4-C11</f>
        <v>0</v>
      </c>
      <c r="D18" s="539"/>
    </row>
    <row r="20" spans="1:4" x14ac:dyDescent="0.25">
      <c r="A20" s="5"/>
      <c r="B20" s="5"/>
      <c r="C20" s="5"/>
    </row>
  </sheetData>
  <mergeCells count="2">
    <mergeCell ref="A2:A3"/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E3" sqref="E3:E4"/>
    </sheetView>
  </sheetViews>
  <sheetFormatPr defaultRowHeight="15" x14ac:dyDescent="0.25"/>
  <cols>
    <col min="1" max="1" width="16.5" style="2" bestFit="1" customWidth="1"/>
    <col min="2" max="2" width="10.875" style="2" bestFit="1" customWidth="1"/>
    <col min="3" max="3" width="10" style="2" customWidth="1"/>
    <col min="4" max="4" width="9.625" style="2" customWidth="1"/>
    <col min="5" max="5" width="13" style="2" customWidth="1"/>
    <col min="6" max="7" width="10.875" style="2" customWidth="1"/>
    <col min="8" max="8" width="8.625" style="2" bestFit="1" customWidth="1"/>
    <col min="9" max="10" width="11.125" style="2" bestFit="1" customWidth="1"/>
    <col min="11" max="16384" width="9" style="2"/>
  </cols>
  <sheetData>
    <row r="1" spans="1:10" ht="57.6" customHeight="1" x14ac:dyDescent="0.25">
      <c r="A1" s="605" t="s">
        <v>726</v>
      </c>
      <c r="B1" s="606"/>
      <c r="C1" s="606"/>
      <c r="D1" s="606"/>
      <c r="E1" s="606"/>
      <c r="F1" s="606"/>
      <c r="G1" s="607"/>
    </row>
    <row r="2" spans="1:10" x14ac:dyDescent="0.25">
      <c r="A2" s="608" t="s">
        <v>504</v>
      </c>
      <c r="B2" s="611" t="s">
        <v>740</v>
      </c>
      <c r="C2" s="611" t="s">
        <v>739</v>
      </c>
      <c r="D2" s="611" t="s">
        <v>738</v>
      </c>
      <c r="E2" s="614" t="s">
        <v>57</v>
      </c>
      <c r="F2" s="615"/>
      <c r="G2" s="616"/>
    </row>
    <row r="3" spans="1:10" x14ac:dyDescent="0.25">
      <c r="A3" s="609"/>
      <c r="B3" s="612"/>
      <c r="C3" s="612"/>
      <c r="D3" s="612"/>
      <c r="E3" s="617" t="s">
        <v>754</v>
      </c>
      <c r="F3" s="603" t="s">
        <v>727</v>
      </c>
      <c r="G3" s="604"/>
    </row>
    <row r="4" spans="1:10" s="15" customFormat="1" x14ac:dyDescent="0.25">
      <c r="A4" s="610"/>
      <c r="B4" s="613"/>
      <c r="C4" s="613"/>
      <c r="D4" s="613"/>
      <c r="E4" s="618"/>
      <c r="F4" s="160" t="s">
        <v>103</v>
      </c>
      <c r="G4" s="161" t="s">
        <v>104</v>
      </c>
    </row>
    <row r="5" spans="1:10" ht="18" customHeight="1" x14ac:dyDescent="0.25">
      <c r="A5" s="64" t="s">
        <v>105</v>
      </c>
      <c r="B5" s="66">
        <v>7000000</v>
      </c>
      <c r="C5" s="68" t="s">
        <v>106</v>
      </c>
      <c r="D5" s="70">
        <v>62750</v>
      </c>
      <c r="E5" s="70">
        <v>498815</v>
      </c>
      <c r="F5" s="70">
        <v>498815</v>
      </c>
      <c r="G5" s="242" t="s">
        <v>483</v>
      </c>
    </row>
    <row r="6" spans="1:10" ht="18" customHeight="1" x14ac:dyDescent="0.25">
      <c r="A6" s="64" t="s">
        <v>107</v>
      </c>
      <c r="B6" s="66">
        <v>14306000</v>
      </c>
      <c r="C6" s="68" t="s">
        <v>108</v>
      </c>
      <c r="D6" s="70">
        <v>96632</v>
      </c>
      <c r="E6" s="70">
        <v>4348496</v>
      </c>
      <c r="F6" s="70">
        <f>D6*12</f>
        <v>1159584</v>
      </c>
      <c r="G6" s="63">
        <f t="shared" ref="G6:G10" si="0">E6-F6</f>
        <v>3188912</v>
      </c>
      <c r="I6" s="4"/>
    </row>
    <row r="7" spans="1:10" ht="18" customHeight="1" x14ac:dyDescent="0.25">
      <c r="A7" s="64" t="s">
        <v>109</v>
      </c>
      <c r="B7" s="66">
        <v>20000000</v>
      </c>
      <c r="C7" s="68" t="s">
        <v>110</v>
      </c>
      <c r="D7" s="70">
        <v>89000</v>
      </c>
      <c r="E7" s="72">
        <v>13592000</v>
      </c>
      <c r="F7" s="70">
        <f>D7*12</f>
        <v>1068000</v>
      </c>
      <c r="G7" s="63">
        <f t="shared" si="0"/>
        <v>12524000</v>
      </c>
      <c r="H7" s="3"/>
      <c r="J7" s="4"/>
    </row>
    <row r="8" spans="1:10" ht="18" customHeight="1" x14ac:dyDescent="0.25">
      <c r="A8" s="65" t="s">
        <v>111</v>
      </c>
      <c r="B8" s="67">
        <v>7274144</v>
      </c>
      <c r="C8" s="69" t="s">
        <v>112</v>
      </c>
      <c r="D8" s="71">
        <v>70000</v>
      </c>
      <c r="E8" s="71">
        <v>5384144</v>
      </c>
      <c r="F8" s="71">
        <f>D8*12</f>
        <v>840000</v>
      </c>
      <c r="G8" s="319">
        <f t="shared" si="0"/>
        <v>4544144</v>
      </c>
    </row>
    <row r="9" spans="1:10" ht="18" customHeight="1" x14ac:dyDescent="0.25">
      <c r="A9" s="64" t="s">
        <v>113</v>
      </c>
      <c r="B9" s="66">
        <v>2955856</v>
      </c>
      <c r="C9" s="68" t="s">
        <v>114</v>
      </c>
      <c r="D9" s="70">
        <v>30000</v>
      </c>
      <c r="E9" s="70">
        <v>2145856</v>
      </c>
      <c r="F9" s="70">
        <f>D9*12</f>
        <v>360000</v>
      </c>
      <c r="G9" s="63">
        <f t="shared" si="0"/>
        <v>1785856</v>
      </c>
      <c r="H9" s="3"/>
    </row>
    <row r="10" spans="1:10" ht="18" customHeight="1" x14ac:dyDescent="0.25">
      <c r="A10" s="64" t="s">
        <v>115</v>
      </c>
      <c r="B10" s="66">
        <v>10700000</v>
      </c>
      <c r="C10" s="68" t="s">
        <v>116</v>
      </c>
      <c r="D10" s="70">
        <v>89200</v>
      </c>
      <c r="E10" s="70">
        <v>8559200</v>
      </c>
      <c r="F10" s="70">
        <f>D10*12</f>
        <v>1070400</v>
      </c>
      <c r="G10" s="63">
        <f t="shared" si="0"/>
        <v>7488800</v>
      </c>
    </row>
    <row r="11" spans="1:10" s="16" customFormat="1" ht="18" customHeight="1" x14ac:dyDescent="0.25">
      <c r="A11" s="92" t="s">
        <v>53</v>
      </c>
      <c r="B11" s="93">
        <v>98841856</v>
      </c>
      <c r="C11" s="93"/>
      <c r="D11" s="93">
        <f>SUM(D5:D10)</f>
        <v>437582</v>
      </c>
      <c r="E11" s="94">
        <f>SUM(E5:E10)</f>
        <v>34528511</v>
      </c>
      <c r="F11" s="93">
        <f>SUM(F5:F10)</f>
        <v>4996799</v>
      </c>
      <c r="G11" s="95">
        <f>SUM(G5:G10)</f>
        <v>29531712</v>
      </c>
      <c r="H11" s="159"/>
    </row>
    <row r="12" spans="1:10" ht="18" customHeight="1" x14ac:dyDescent="0.25">
      <c r="D12" s="4"/>
      <c r="E12" s="4"/>
      <c r="F12" s="4"/>
      <c r="G12" s="3"/>
    </row>
    <row r="13" spans="1:10" x14ac:dyDescent="0.25">
      <c r="F13" s="4"/>
      <c r="G13" s="4"/>
    </row>
    <row r="31" spans="17:17" x14ac:dyDescent="0.25">
      <c r="Q31" s="318"/>
    </row>
  </sheetData>
  <mergeCells count="8">
    <mergeCell ref="F3:G3"/>
    <mergeCell ref="A1:G1"/>
    <mergeCell ref="A2:A4"/>
    <mergeCell ref="B2:B4"/>
    <mergeCell ref="C2:C4"/>
    <mergeCell ref="D2:D4"/>
    <mergeCell ref="E2:G2"/>
    <mergeCell ref="E3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>
      <pane ySplit="2" topLeftCell="A36" activePane="bottomLeft" state="frozen"/>
      <selection pane="bottomLeft" activeCell="K41" sqref="K41"/>
    </sheetView>
  </sheetViews>
  <sheetFormatPr defaultRowHeight="13.5" x14ac:dyDescent="0.2"/>
  <cols>
    <col min="1" max="1" width="4.625" style="115" customWidth="1"/>
    <col min="2" max="2" width="6.75" style="115" customWidth="1"/>
    <col min="3" max="3" width="6" style="114" customWidth="1"/>
    <col min="4" max="4" width="6.125" style="114" customWidth="1"/>
    <col min="5" max="5" width="7.25" style="114" customWidth="1"/>
    <col min="6" max="6" width="5.5" style="114" customWidth="1"/>
    <col min="7" max="7" width="40.5" style="115" customWidth="1"/>
    <col min="8" max="8" width="15.625" style="134" customWidth="1"/>
    <col min="9" max="10" width="11" style="112" bestFit="1" customWidth="1"/>
    <col min="11" max="11" width="12.5" style="112" customWidth="1"/>
    <col min="12" max="16384" width="9" style="112"/>
  </cols>
  <sheetData>
    <row r="1" spans="1:9" ht="57.75" customHeight="1" x14ac:dyDescent="0.2">
      <c r="A1" s="566" t="s">
        <v>730</v>
      </c>
      <c r="B1" s="566"/>
      <c r="C1" s="566"/>
      <c r="D1" s="566"/>
      <c r="E1" s="566"/>
      <c r="F1" s="566"/>
      <c r="G1" s="566"/>
      <c r="H1" s="566"/>
    </row>
    <row r="2" spans="1:9" ht="27" x14ac:dyDescent="0.2">
      <c r="A2" s="211" t="s">
        <v>318</v>
      </c>
      <c r="B2" s="211" t="s">
        <v>500</v>
      </c>
      <c r="C2" s="212" t="s">
        <v>4</v>
      </c>
      <c r="D2" s="212" t="s">
        <v>585</v>
      </c>
      <c r="E2" s="212" t="s">
        <v>586</v>
      </c>
      <c r="F2" s="212" t="s">
        <v>1</v>
      </c>
      <c r="G2" s="211" t="s">
        <v>84</v>
      </c>
      <c r="H2" s="213" t="s">
        <v>763</v>
      </c>
    </row>
    <row r="3" spans="1:9" x14ac:dyDescent="0.2">
      <c r="A3" s="289" t="s">
        <v>319</v>
      </c>
      <c r="B3" s="290" t="s">
        <v>502</v>
      </c>
      <c r="C3" s="291">
        <v>13010</v>
      </c>
      <c r="D3" s="291"/>
      <c r="E3" s="291"/>
      <c r="F3" s="291">
        <v>4116</v>
      </c>
      <c r="G3" s="290" t="s">
        <v>503</v>
      </c>
      <c r="H3" s="292">
        <v>452000</v>
      </c>
    </row>
    <row r="4" spans="1:9" x14ac:dyDescent="0.2">
      <c r="A4" s="217" t="s">
        <v>319</v>
      </c>
      <c r="B4" s="207" t="s">
        <v>502</v>
      </c>
      <c r="C4" s="208">
        <v>13011</v>
      </c>
      <c r="D4" s="208"/>
      <c r="E4" s="208"/>
      <c r="F4" s="208">
        <v>4116</v>
      </c>
      <c r="G4" s="207" t="s">
        <v>575</v>
      </c>
      <c r="H4" s="218">
        <v>2300000</v>
      </c>
    </row>
    <row r="5" spans="1:9" ht="14.25" x14ac:dyDescent="0.2">
      <c r="A5" s="217" t="s">
        <v>319</v>
      </c>
      <c r="B5" s="207" t="s">
        <v>502</v>
      </c>
      <c r="C5" s="208">
        <v>13015</v>
      </c>
      <c r="D5" s="208"/>
      <c r="E5" s="208"/>
      <c r="F5" s="208">
        <v>4116</v>
      </c>
      <c r="G5" s="296" t="s">
        <v>745</v>
      </c>
      <c r="H5" s="297">
        <v>436797</v>
      </c>
    </row>
    <row r="6" spans="1:9" x14ac:dyDescent="0.2">
      <c r="A6" s="214" t="s">
        <v>319</v>
      </c>
      <c r="B6" s="205" t="s">
        <v>502</v>
      </c>
      <c r="C6" s="206">
        <v>13013</v>
      </c>
      <c r="D6" s="206">
        <v>1</v>
      </c>
      <c r="E6" s="206">
        <v>104</v>
      </c>
      <c r="F6" s="206">
        <v>4116</v>
      </c>
      <c r="G6" s="205" t="s">
        <v>576</v>
      </c>
      <c r="H6" s="216">
        <v>119948.62</v>
      </c>
      <c r="I6" s="133"/>
    </row>
    <row r="7" spans="1:9" x14ac:dyDescent="0.2">
      <c r="A7" s="214" t="s">
        <v>319</v>
      </c>
      <c r="B7" s="205" t="s">
        <v>502</v>
      </c>
      <c r="C7" s="206">
        <v>13013</v>
      </c>
      <c r="D7" s="206">
        <v>5</v>
      </c>
      <c r="E7" s="206">
        <v>104</v>
      </c>
      <c r="F7" s="206">
        <v>4116</v>
      </c>
      <c r="G7" s="205" t="s">
        <v>576</v>
      </c>
      <c r="H7" s="216">
        <v>1019563.31</v>
      </c>
      <c r="I7" s="133"/>
    </row>
    <row r="8" spans="1:9" ht="15.75" customHeight="1" x14ac:dyDescent="0.2">
      <c r="A8" s="619" t="s">
        <v>577</v>
      </c>
      <c r="B8" s="620"/>
      <c r="C8" s="620"/>
      <c r="D8" s="620"/>
      <c r="E8" s="620"/>
      <c r="F8" s="621"/>
      <c r="G8" s="207" t="s">
        <v>576</v>
      </c>
      <c r="H8" s="218">
        <f>SUM(H6:H7)</f>
        <v>1139511.9300000002</v>
      </c>
      <c r="I8" s="133"/>
    </row>
    <row r="9" spans="1:9" ht="14.25" x14ac:dyDescent="0.2">
      <c r="A9" s="214" t="s">
        <v>319</v>
      </c>
      <c r="B9" s="205" t="s">
        <v>502</v>
      </c>
      <c r="C9" s="206">
        <v>13013</v>
      </c>
      <c r="D9" s="206">
        <v>1</v>
      </c>
      <c r="E9" s="206">
        <v>104</v>
      </c>
      <c r="F9" s="206">
        <v>4116</v>
      </c>
      <c r="G9" s="205" t="s">
        <v>709</v>
      </c>
      <c r="H9" s="294">
        <v>33801.730000000003</v>
      </c>
    </row>
    <row r="10" spans="1:9" ht="14.25" x14ac:dyDescent="0.2">
      <c r="A10" s="214" t="s">
        <v>319</v>
      </c>
      <c r="B10" s="205" t="s">
        <v>502</v>
      </c>
      <c r="C10" s="206">
        <v>13013</v>
      </c>
      <c r="D10" s="206">
        <v>5</v>
      </c>
      <c r="E10" s="206">
        <v>104</v>
      </c>
      <c r="F10" s="206">
        <v>4116</v>
      </c>
      <c r="G10" s="205" t="s">
        <v>709</v>
      </c>
      <c r="H10" s="300">
        <v>287314.7</v>
      </c>
      <c r="I10" s="133"/>
    </row>
    <row r="11" spans="1:9" ht="15.75" customHeight="1" x14ac:dyDescent="0.2">
      <c r="A11" s="619" t="s">
        <v>577</v>
      </c>
      <c r="B11" s="620"/>
      <c r="C11" s="620"/>
      <c r="D11" s="620"/>
      <c r="E11" s="620"/>
      <c r="F11" s="621"/>
      <c r="G11" s="207" t="s">
        <v>709</v>
      </c>
      <c r="H11" s="218">
        <f>SUM(H9:H10)</f>
        <v>321116.43</v>
      </c>
      <c r="I11" s="133"/>
    </row>
    <row r="12" spans="1:9" x14ac:dyDescent="0.2">
      <c r="A12" s="214" t="s">
        <v>319</v>
      </c>
      <c r="B12" s="205" t="s">
        <v>502</v>
      </c>
      <c r="C12" s="206">
        <v>33063</v>
      </c>
      <c r="D12" s="206">
        <v>1</v>
      </c>
      <c r="E12" s="206">
        <v>103</v>
      </c>
      <c r="F12" s="206">
        <v>4116</v>
      </c>
      <c r="G12" s="205" t="s">
        <v>578</v>
      </c>
      <c r="H12" s="215">
        <v>85854.6</v>
      </c>
    </row>
    <row r="13" spans="1:9" x14ac:dyDescent="0.2">
      <c r="A13" s="214" t="s">
        <v>319</v>
      </c>
      <c r="B13" s="205" t="s">
        <v>502</v>
      </c>
      <c r="C13" s="206">
        <v>33063</v>
      </c>
      <c r="D13" s="206">
        <v>5</v>
      </c>
      <c r="E13" s="206">
        <v>103</v>
      </c>
      <c r="F13" s="206">
        <v>4116</v>
      </c>
      <c r="G13" s="205" t="s">
        <v>578</v>
      </c>
      <c r="H13" s="215">
        <v>486509.4</v>
      </c>
    </row>
    <row r="14" spans="1:9" ht="15.75" customHeight="1" x14ac:dyDescent="0.2">
      <c r="A14" s="619" t="s">
        <v>577</v>
      </c>
      <c r="B14" s="620"/>
      <c r="C14" s="620"/>
      <c r="D14" s="620"/>
      <c r="E14" s="620"/>
      <c r="F14" s="621"/>
      <c r="G14" s="207" t="s">
        <v>578</v>
      </c>
      <c r="H14" s="218">
        <f>SUM(H12:H13)</f>
        <v>572364</v>
      </c>
    </row>
    <row r="15" spans="1:9" x14ac:dyDescent="0.2">
      <c r="A15" s="214" t="s">
        <v>319</v>
      </c>
      <c r="B15" s="205" t="s">
        <v>502</v>
      </c>
      <c r="C15" s="206">
        <v>33063</v>
      </c>
      <c r="D15" s="206">
        <v>1</v>
      </c>
      <c r="E15" s="206">
        <v>103</v>
      </c>
      <c r="F15" s="206">
        <v>4116</v>
      </c>
      <c r="G15" s="205" t="s">
        <v>579</v>
      </c>
      <c r="H15" s="215">
        <v>39167.040000000001</v>
      </c>
    </row>
    <row r="16" spans="1:9" x14ac:dyDescent="0.2">
      <c r="A16" s="214" t="s">
        <v>319</v>
      </c>
      <c r="B16" s="205" t="s">
        <v>502</v>
      </c>
      <c r="C16" s="206">
        <v>33063</v>
      </c>
      <c r="D16" s="206">
        <v>5</v>
      </c>
      <c r="E16" s="206">
        <v>103</v>
      </c>
      <c r="F16" s="206">
        <v>4116</v>
      </c>
      <c r="G16" s="205" t="s">
        <v>579</v>
      </c>
      <c r="H16" s="215">
        <v>221946.56</v>
      </c>
    </row>
    <row r="17" spans="1:11" ht="15.75" customHeight="1" x14ac:dyDescent="0.2">
      <c r="A17" s="619" t="s">
        <v>577</v>
      </c>
      <c r="B17" s="620"/>
      <c r="C17" s="620"/>
      <c r="D17" s="620"/>
      <c r="E17" s="620"/>
      <c r="F17" s="621"/>
      <c r="G17" s="207" t="s">
        <v>579</v>
      </c>
      <c r="H17" s="218">
        <f>SUM(H15:H16)</f>
        <v>261113.60000000001</v>
      </c>
      <c r="I17" s="329"/>
      <c r="J17" s="329"/>
      <c r="K17" s="133"/>
    </row>
    <row r="18" spans="1:11" x14ac:dyDescent="0.2">
      <c r="A18" s="214" t="s">
        <v>319</v>
      </c>
      <c r="B18" s="205" t="s">
        <v>502</v>
      </c>
      <c r="C18" s="206">
        <v>33063</v>
      </c>
      <c r="D18" s="206">
        <v>1</v>
      </c>
      <c r="E18" s="206">
        <v>103</v>
      </c>
      <c r="F18" s="206">
        <v>4116</v>
      </c>
      <c r="G18" s="205" t="s">
        <v>580</v>
      </c>
      <c r="H18" s="215">
        <v>298707.40999999997</v>
      </c>
    </row>
    <row r="19" spans="1:11" x14ac:dyDescent="0.2">
      <c r="A19" s="214" t="s">
        <v>319</v>
      </c>
      <c r="B19" s="205" t="s">
        <v>502</v>
      </c>
      <c r="C19" s="206">
        <v>33063</v>
      </c>
      <c r="D19" s="206">
        <v>5</v>
      </c>
      <c r="E19" s="206">
        <v>103</v>
      </c>
      <c r="F19" s="206">
        <v>4116</v>
      </c>
      <c r="G19" s="205" t="s">
        <v>580</v>
      </c>
      <c r="H19" s="215">
        <v>2539012.96</v>
      </c>
      <c r="I19" s="133"/>
    </row>
    <row r="20" spans="1:11" ht="15.75" customHeight="1" x14ac:dyDescent="0.2">
      <c r="A20" s="622" t="s">
        <v>577</v>
      </c>
      <c r="B20" s="623"/>
      <c r="C20" s="623"/>
      <c r="D20" s="623"/>
      <c r="E20" s="623"/>
      <c r="F20" s="624"/>
      <c r="G20" s="207" t="s">
        <v>580</v>
      </c>
      <c r="H20" s="218">
        <f>SUM(H18:H19)</f>
        <v>2837720.37</v>
      </c>
      <c r="I20" s="133"/>
    </row>
    <row r="21" spans="1:11" x14ac:dyDescent="0.2">
      <c r="A21" s="214" t="s">
        <v>319</v>
      </c>
      <c r="B21" s="205" t="s">
        <v>502</v>
      </c>
      <c r="C21" s="206">
        <v>33063</v>
      </c>
      <c r="D21" s="206">
        <v>1</v>
      </c>
      <c r="E21" s="206">
        <v>103</v>
      </c>
      <c r="F21" s="206">
        <v>4116</v>
      </c>
      <c r="G21" s="210" t="s">
        <v>581</v>
      </c>
      <c r="H21" s="215">
        <v>56450.879999999997</v>
      </c>
      <c r="I21" s="133"/>
    </row>
    <row r="22" spans="1:11" x14ac:dyDescent="0.2">
      <c r="A22" s="214" t="s">
        <v>319</v>
      </c>
      <c r="B22" s="205" t="s">
        <v>502</v>
      </c>
      <c r="C22" s="206">
        <v>33063</v>
      </c>
      <c r="D22" s="206">
        <v>5</v>
      </c>
      <c r="E22" s="206">
        <v>103</v>
      </c>
      <c r="F22" s="206">
        <v>4116</v>
      </c>
      <c r="G22" s="205" t="s">
        <v>581</v>
      </c>
      <c r="H22" s="215">
        <v>319888.32</v>
      </c>
      <c r="I22" s="133"/>
    </row>
    <row r="23" spans="1:11" ht="15.75" customHeight="1" x14ac:dyDescent="0.2">
      <c r="A23" s="622" t="s">
        <v>577</v>
      </c>
      <c r="B23" s="623"/>
      <c r="C23" s="623"/>
      <c r="D23" s="623"/>
      <c r="E23" s="623"/>
      <c r="F23" s="624"/>
      <c r="G23" s="207" t="s">
        <v>581</v>
      </c>
      <c r="H23" s="218">
        <f>SUM(H21:H22)</f>
        <v>376339.20000000001</v>
      </c>
      <c r="I23" s="133"/>
      <c r="J23" s="133"/>
    </row>
    <row r="24" spans="1:11" x14ac:dyDescent="0.2">
      <c r="A24" s="217" t="s">
        <v>319</v>
      </c>
      <c r="B24" s="207" t="s">
        <v>502</v>
      </c>
      <c r="C24" s="208">
        <v>98008</v>
      </c>
      <c r="D24" s="208"/>
      <c r="E24" s="208"/>
      <c r="F24" s="208">
        <v>4111</v>
      </c>
      <c r="G24" s="209" t="s">
        <v>582</v>
      </c>
      <c r="H24" s="218">
        <v>131185</v>
      </c>
    </row>
    <row r="25" spans="1:11" x14ac:dyDescent="0.2">
      <c r="A25" s="217" t="s">
        <v>319</v>
      </c>
      <c r="B25" s="207" t="s">
        <v>502</v>
      </c>
      <c r="C25" s="208">
        <v>98187</v>
      </c>
      <c r="D25" s="208"/>
      <c r="E25" s="208"/>
      <c r="F25" s="208">
        <v>4111</v>
      </c>
      <c r="G25" s="209" t="s">
        <v>701</v>
      </c>
      <c r="H25" s="218">
        <v>165000</v>
      </c>
    </row>
    <row r="26" spans="1:11" ht="14.25" x14ac:dyDescent="0.2">
      <c r="A26" s="214" t="s">
        <v>319</v>
      </c>
      <c r="B26" s="205" t="s">
        <v>502</v>
      </c>
      <c r="C26" s="206">
        <v>17015</v>
      </c>
      <c r="D26" s="206">
        <v>1</v>
      </c>
      <c r="E26" s="206">
        <v>107</v>
      </c>
      <c r="F26" s="206">
        <v>4116</v>
      </c>
      <c r="G26" s="293" t="s">
        <v>741</v>
      </c>
      <c r="H26" s="294">
        <v>37389</v>
      </c>
      <c r="I26" s="295"/>
    </row>
    <row r="27" spans="1:11" ht="14.25" x14ac:dyDescent="0.2">
      <c r="A27" s="214" t="s">
        <v>319</v>
      </c>
      <c r="B27" s="205" t="s">
        <v>502</v>
      </c>
      <c r="C27" s="206">
        <v>17016</v>
      </c>
      <c r="D27" s="206">
        <v>5</v>
      </c>
      <c r="E27" s="206">
        <v>107</v>
      </c>
      <c r="F27" s="206">
        <v>4116</v>
      </c>
      <c r="G27" s="293" t="s">
        <v>741</v>
      </c>
      <c r="H27" s="294">
        <v>635613</v>
      </c>
      <c r="I27" s="295"/>
    </row>
    <row r="28" spans="1:11" ht="15.75" customHeight="1" x14ac:dyDescent="0.2">
      <c r="A28" s="619" t="s">
        <v>577</v>
      </c>
      <c r="B28" s="620"/>
      <c r="C28" s="620"/>
      <c r="D28" s="620"/>
      <c r="E28" s="620"/>
      <c r="F28" s="621"/>
      <c r="G28" s="296" t="s">
        <v>741</v>
      </c>
      <c r="H28" s="322">
        <f>SUM(H26:H27)</f>
        <v>673002</v>
      </c>
      <c r="I28" s="295"/>
    </row>
    <row r="29" spans="1:11" ht="14.25" x14ac:dyDescent="0.2">
      <c r="A29" s="214" t="s">
        <v>710</v>
      </c>
      <c r="B29" s="205" t="s">
        <v>502</v>
      </c>
      <c r="C29" s="206">
        <v>17015</v>
      </c>
      <c r="D29" s="206">
        <v>1</v>
      </c>
      <c r="E29" s="206">
        <v>107</v>
      </c>
      <c r="F29" s="206">
        <v>4116</v>
      </c>
      <c r="G29" s="293" t="s">
        <v>742</v>
      </c>
      <c r="H29" s="324">
        <v>19425.73</v>
      </c>
      <c r="I29" s="295"/>
    </row>
    <row r="30" spans="1:11" ht="14.25" x14ac:dyDescent="0.2">
      <c r="A30" s="214" t="s">
        <v>319</v>
      </c>
      <c r="B30" s="205" t="s">
        <v>502</v>
      </c>
      <c r="C30" s="206">
        <v>17016</v>
      </c>
      <c r="D30" s="206">
        <v>5</v>
      </c>
      <c r="E30" s="206">
        <v>107</v>
      </c>
      <c r="F30" s="206">
        <v>4116</v>
      </c>
      <c r="G30" s="293" t="s">
        <v>742</v>
      </c>
      <c r="H30" s="294">
        <v>330237.5</v>
      </c>
      <c r="I30" s="295"/>
    </row>
    <row r="31" spans="1:11" ht="15.75" customHeight="1" x14ac:dyDescent="0.2">
      <c r="A31" s="619" t="s">
        <v>577</v>
      </c>
      <c r="B31" s="620"/>
      <c r="C31" s="620"/>
      <c r="D31" s="620"/>
      <c r="E31" s="620"/>
      <c r="F31" s="621"/>
      <c r="G31" s="321" t="s">
        <v>742</v>
      </c>
      <c r="H31" s="323">
        <f>SUM(H29:H30)</f>
        <v>349663.23</v>
      </c>
      <c r="I31" s="295"/>
    </row>
    <row r="32" spans="1:11" ht="14.25" x14ac:dyDescent="0.2">
      <c r="A32" s="214" t="s">
        <v>319</v>
      </c>
      <c r="B32" s="205" t="s">
        <v>502</v>
      </c>
      <c r="C32" s="206">
        <v>17015</v>
      </c>
      <c r="D32" s="206">
        <v>1</v>
      </c>
      <c r="E32" s="206">
        <v>107</v>
      </c>
      <c r="F32" s="206">
        <v>4116</v>
      </c>
      <c r="G32" s="293" t="s">
        <v>743</v>
      </c>
      <c r="H32" s="300">
        <v>43467.05</v>
      </c>
      <c r="I32" s="295"/>
    </row>
    <row r="33" spans="1:11" ht="14.25" x14ac:dyDescent="0.2">
      <c r="A33" s="214" t="s">
        <v>319</v>
      </c>
      <c r="B33" s="205" t="s">
        <v>502</v>
      </c>
      <c r="C33" s="206">
        <v>17016</v>
      </c>
      <c r="D33" s="206">
        <v>5</v>
      </c>
      <c r="E33" s="206">
        <v>107</v>
      </c>
      <c r="F33" s="206">
        <v>4116</v>
      </c>
      <c r="G33" s="293" t="s">
        <v>743</v>
      </c>
      <c r="H33" s="294">
        <v>738939.96</v>
      </c>
    </row>
    <row r="34" spans="1:11" ht="15.75" customHeight="1" x14ac:dyDescent="0.2">
      <c r="A34" s="619" t="s">
        <v>577</v>
      </c>
      <c r="B34" s="620"/>
      <c r="C34" s="620"/>
      <c r="D34" s="620"/>
      <c r="E34" s="620"/>
      <c r="F34" s="621"/>
      <c r="G34" s="296" t="s">
        <v>743</v>
      </c>
      <c r="H34" s="297">
        <f>SUM(H32:H33)</f>
        <v>782407.01</v>
      </c>
      <c r="I34" s="295"/>
    </row>
    <row r="35" spans="1:11" ht="14.25" x14ac:dyDescent="0.2">
      <c r="A35" s="214" t="s">
        <v>710</v>
      </c>
      <c r="B35" s="205" t="s">
        <v>502</v>
      </c>
      <c r="C35" s="206">
        <v>17015</v>
      </c>
      <c r="D35" s="325">
        <v>1</v>
      </c>
      <c r="E35" s="325">
        <v>107</v>
      </c>
      <c r="F35" s="325">
        <v>4116</v>
      </c>
      <c r="G35" s="320" t="s">
        <v>746</v>
      </c>
      <c r="H35" s="326">
        <v>7744</v>
      </c>
      <c r="I35" s="225"/>
    </row>
    <row r="36" spans="1:11" ht="14.25" x14ac:dyDescent="0.2">
      <c r="A36" s="214" t="s">
        <v>319</v>
      </c>
      <c r="B36" s="205" t="s">
        <v>502</v>
      </c>
      <c r="C36" s="206">
        <v>17016</v>
      </c>
      <c r="D36" s="325">
        <v>5</v>
      </c>
      <c r="E36" s="325">
        <v>107</v>
      </c>
      <c r="F36" s="325">
        <v>4116</v>
      </c>
      <c r="G36" s="320" t="s">
        <v>746</v>
      </c>
      <c r="H36" s="326">
        <v>131648</v>
      </c>
      <c r="I36" s="225"/>
    </row>
    <row r="37" spans="1:11" ht="15.75" customHeight="1" x14ac:dyDescent="0.2">
      <c r="A37" s="619" t="s">
        <v>577</v>
      </c>
      <c r="B37" s="620"/>
      <c r="C37" s="620"/>
      <c r="D37" s="620"/>
      <c r="E37" s="620"/>
      <c r="F37" s="621"/>
      <c r="G37" s="330" t="s">
        <v>746</v>
      </c>
      <c r="H37" s="297">
        <f>SUM(H35:H36)</f>
        <v>139392</v>
      </c>
      <c r="I37" s="225"/>
    </row>
    <row r="38" spans="1:11" ht="14.25" x14ac:dyDescent="0.2">
      <c r="A38" s="217" t="s">
        <v>319</v>
      </c>
      <c r="B38" s="207" t="s">
        <v>502</v>
      </c>
      <c r="C38" s="208">
        <v>34054</v>
      </c>
      <c r="D38" s="208"/>
      <c r="E38" s="208"/>
      <c r="F38" s="208">
        <v>4116</v>
      </c>
      <c r="G38" s="296" t="s">
        <v>711</v>
      </c>
      <c r="H38" s="297">
        <v>1673000</v>
      </c>
    </row>
    <row r="39" spans="1:11" ht="14.25" x14ac:dyDescent="0.2">
      <c r="A39" s="217" t="s">
        <v>319</v>
      </c>
      <c r="B39" s="207" t="s">
        <v>502</v>
      </c>
      <c r="C39" s="208">
        <v>14004</v>
      </c>
      <c r="D39" s="208"/>
      <c r="E39" s="208"/>
      <c r="F39" s="208">
        <v>4116</v>
      </c>
      <c r="G39" s="296" t="s">
        <v>744</v>
      </c>
      <c r="H39" s="297">
        <v>6057</v>
      </c>
      <c r="K39" s="197"/>
    </row>
    <row r="40" spans="1:11" x14ac:dyDescent="0.2">
      <c r="A40" s="217" t="s">
        <v>335</v>
      </c>
      <c r="B40" s="207" t="s">
        <v>583</v>
      </c>
      <c r="C40" s="208">
        <v>34940</v>
      </c>
      <c r="D40" s="208"/>
      <c r="E40" s="208"/>
      <c r="F40" s="208">
        <v>4216</v>
      </c>
      <c r="G40" s="209" t="s">
        <v>584</v>
      </c>
      <c r="H40" s="218">
        <v>407000</v>
      </c>
    </row>
    <row r="41" spans="1:11" ht="14.25" x14ac:dyDescent="0.2">
      <c r="A41" s="298" t="s">
        <v>335</v>
      </c>
      <c r="B41" s="205" t="s">
        <v>583</v>
      </c>
      <c r="C41" s="299">
        <v>17968</v>
      </c>
      <c r="D41" s="299">
        <v>1</v>
      </c>
      <c r="E41" s="299">
        <v>107</v>
      </c>
      <c r="F41" s="299">
        <v>4216</v>
      </c>
      <c r="G41" s="320" t="s">
        <v>746</v>
      </c>
      <c r="H41" s="294">
        <v>1098002.6499999999</v>
      </c>
      <c r="I41" s="133"/>
    </row>
    <row r="42" spans="1:11" ht="14.25" x14ac:dyDescent="0.2">
      <c r="A42" s="298" t="s">
        <v>335</v>
      </c>
      <c r="B42" s="205" t="s">
        <v>583</v>
      </c>
      <c r="C42" s="299">
        <v>17968</v>
      </c>
      <c r="D42" s="299">
        <v>5</v>
      </c>
      <c r="E42" s="299">
        <v>107</v>
      </c>
      <c r="F42" s="299">
        <v>4216</v>
      </c>
      <c r="G42" s="320" t="s">
        <v>746</v>
      </c>
      <c r="H42" s="294">
        <v>18666045.050000001</v>
      </c>
      <c r="I42" s="133"/>
    </row>
    <row r="43" spans="1:11" ht="15.75" customHeight="1" x14ac:dyDescent="0.2">
      <c r="A43" s="619" t="s">
        <v>577</v>
      </c>
      <c r="B43" s="620"/>
      <c r="C43" s="620"/>
      <c r="D43" s="620"/>
      <c r="E43" s="620"/>
      <c r="F43" s="621"/>
      <c r="G43" s="321" t="s">
        <v>746</v>
      </c>
      <c r="H43" s="297">
        <f>SUM(H41:H42)</f>
        <v>19764047.699999999</v>
      </c>
      <c r="I43" s="133"/>
    </row>
    <row r="44" spans="1:11" x14ac:dyDescent="0.2">
      <c r="A44" s="219" t="s">
        <v>712</v>
      </c>
      <c r="B44" s="220"/>
      <c r="C44" s="221"/>
      <c r="D44" s="221"/>
      <c r="E44" s="221"/>
      <c r="F44" s="221"/>
      <c r="G44" s="220"/>
      <c r="H44" s="222">
        <f>H3+H4+H5+H8+H11+H14+H17+H20+H23+H24+H25+H28+H31+H34+H37+H38+H39+H40+H43</f>
        <v>32787716.469999999</v>
      </c>
      <c r="I44" s="133"/>
    </row>
    <row r="45" spans="1:11" x14ac:dyDescent="0.2">
      <c r="A45" s="312" t="s">
        <v>713</v>
      </c>
      <c r="B45" s="313"/>
      <c r="C45" s="313"/>
      <c r="D45" s="313"/>
      <c r="E45" s="313"/>
      <c r="F45" s="313"/>
      <c r="G45" s="314"/>
      <c r="H45" s="315">
        <f>H8+H11+H14+H17+H20+H23+H28+H31+H34+H37+H43</f>
        <v>27216677.469999999</v>
      </c>
      <c r="I45" s="133"/>
    </row>
    <row r="46" spans="1:11" x14ac:dyDescent="0.2">
      <c r="A46" s="633" t="s">
        <v>714</v>
      </c>
      <c r="B46" s="634"/>
      <c r="C46" s="634"/>
      <c r="D46" s="634"/>
      <c r="E46" s="634"/>
      <c r="F46" s="634"/>
      <c r="G46" s="634"/>
      <c r="H46" s="635"/>
    </row>
    <row r="47" spans="1:11" x14ac:dyDescent="0.2">
      <c r="A47" s="303" t="s">
        <v>710</v>
      </c>
      <c r="B47" s="304" t="s">
        <v>502</v>
      </c>
      <c r="C47" s="305">
        <v>214</v>
      </c>
      <c r="D47" s="305"/>
      <c r="E47" s="305"/>
      <c r="F47" s="305">
        <v>4122</v>
      </c>
      <c r="G47" s="304" t="s">
        <v>715</v>
      </c>
      <c r="H47" s="306">
        <v>50000</v>
      </c>
    </row>
    <row r="48" spans="1:11" x14ac:dyDescent="0.2">
      <c r="A48" s="307" t="s">
        <v>319</v>
      </c>
      <c r="B48" s="301" t="s">
        <v>502</v>
      </c>
      <c r="C48" s="302">
        <v>13014</v>
      </c>
      <c r="D48" s="302">
        <v>1</v>
      </c>
      <c r="E48" s="302">
        <v>120</v>
      </c>
      <c r="F48" s="302">
        <v>4122</v>
      </c>
      <c r="G48" s="301" t="s">
        <v>716</v>
      </c>
      <c r="H48" s="308">
        <v>14438.82</v>
      </c>
    </row>
    <row r="49" spans="1:10" x14ac:dyDescent="0.2">
      <c r="A49" s="307" t="s">
        <v>319</v>
      </c>
      <c r="B49" s="301" t="s">
        <v>502</v>
      </c>
      <c r="C49" s="302">
        <v>13014</v>
      </c>
      <c r="D49" s="302">
        <v>5</v>
      </c>
      <c r="E49" s="302">
        <v>120</v>
      </c>
      <c r="F49" s="302">
        <v>4122</v>
      </c>
      <c r="G49" s="301" t="s">
        <v>716</v>
      </c>
      <c r="H49" s="309">
        <v>81819.929999999993</v>
      </c>
    </row>
    <row r="50" spans="1:10" ht="15.75" customHeight="1" x14ac:dyDescent="0.2">
      <c r="A50" s="622" t="s">
        <v>577</v>
      </c>
      <c r="B50" s="623"/>
      <c r="C50" s="623"/>
      <c r="D50" s="623"/>
      <c r="E50" s="623"/>
      <c r="F50" s="624"/>
      <c r="G50" s="209"/>
      <c r="H50" s="310">
        <f>SUM(H48:H49)</f>
        <v>96258.75</v>
      </c>
      <c r="I50" s="133"/>
    </row>
    <row r="51" spans="1:10" x14ac:dyDescent="0.2">
      <c r="A51" s="217" t="s">
        <v>319</v>
      </c>
      <c r="B51" s="209" t="s">
        <v>502</v>
      </c>
      <c r="C51" s="208">
        <v>214</v>
      </c>
      <c r="D51" s="208"/>
      <c r="E51" s="208"/>
      <c r="F51" s="208">
        <v>4122</v>
      </c>
      <c r="G51" s="207" t="s">
        <v>717</v>
      </c>
      <c r="H51" s="218">
        <v>760000</v>
      </c>
    </row>
    <row r="52" spans="1:10" x14ac:dyDescent="0.2">
      <c r="A52" s="217" t="s">
        <v>319</v>
      </c>
      <c r="B52" s="209" t="s">
        <v>502</v>
      </c>
      <c r="C52" s="208">
        <v>214</v>
      </c>
      <c r="D52" s="208"/>
      <c r="E52" s="208"/>
      <c r="F52" s="208">
        <v>4122</v>
      </c>
      <c r="G52" s="207" t="s">
        <v>748</v>
      </c>
      <c r="H52" s="218">
        <v>150000</v>
      </c>
    </row>
    <row r="53" spans="1:10" x14ac:dyDescent="0.2">
      <c r="A53" s="207" t="s">
        <v>335</v>
      </c>
      <c r="B53" s="209" t="s">
        <v>583</v>
      </c>
      <c r="C53" s="208">
        <v>551</v>
      </c>
      <c r="D53" s="208"/>
      <c r="E53" s="208"/>
      <c r="F53" s="208">
        <v>4222</v>
      </c>
      <c r="G53" s="207" t="s">
        <v>749</v>
      </c>
      <c r="H53" s="218">
        <v>461000</v>
      </c>
    </row>
    <row r="54" spans="1:10" ht="15.75" customHeight="1" x14ac:dyDescent="0.2">
      <c r="A54" s="636" t="s">
        <v>718</v>
      </c>
      <c r="B54" s="637"/>
      <c r="C54" s="637"/>
      <c r="D54" s="637"/>
      <c r="E54" s="637"/>
      <c r="F54" s="637"/>
      <c r="G54" s="638"/>
      <c r="H54" s="311">
        <f>H47+H50+H51+H52+H53</f>
        <v>1517258.75</v>
      </c>
      <c r="I54" s="133"/>
    </row>
    <row r="55" spans="1:10" ht="15.75" customHeight="1" x14ac:dyDescent="0.2">
      <c r="A55" s="639" t="s">
        <v>713</v>
      </c>
      <c r="B55" s="640"/>
      <c r="C55" s="640"/>
      <c r="D55" s="640"/>
      <c r="E55" s="640"/>
      <c r="F55" s="640"/>
      <c r="G55" s="641"/>
      <c r="H55" s="328">
        <f>SUM(H50)</f>
        <v>96258.75</v>
      </c>
      <c r="I55" s="133"/>
    </row>
    <row r="56" spans="1:10" ht="14.1" customHeight="1" x14ac:dyDescent="0.2">
      <c r="A56" s="642" t="s">
        <v>747</v>
      </c>
      <c r="B56" s="643"/>
      <c r="C56" s="643"/>
      <c r="D56" s="643"/>
      <c r="E56" s="643"/>
      <c r="F56" s="643"/>
      <c r="G56" s="643"/>
      <c r="H56" s="327">
        <f>H45+H55</f>
        <v>27312936.219999999</v>
      </c>
      <c r="I56" s="295"/>
      <c r="J56" s="133"/>
    </row>
    <row r="58" spans="1:10" x14ac:dyDescent="0.2">
      <c r="A58" s="625" t="s">
        <v>751</v>
      </c>
      <c r="B58" s="625"/>
      <c r="C58" s="625"/>
      <c r="D58" s="625"/>
      <c r="E58" s="625"/>
      <c r="F58" s="625"/>
      <c r="G58" s="625"/>
      <c r="H58" s="625"/>
    </row>
    <row r="59" spans="1:10" x14ac:dyDescent="0.2">
      <c r="A59" s="332" t="s">
        <v>319</v>
      </c>
      <c r="B59" s="626" t="s">
        <v>502</v>
      </c>
      <c r="C59" s="627"/>
      <c r="D59" s="627"/>
      <c r="E59" s="627"/>
      <c r="F59" s="333">
        <v>4121</v>
      </c>
      <c r="G59" s="334" t="s">
        <v>752</v>
      </c>
      <c r="H59" s="335">
        <v>415462</v>
      </c>
    </row>
    <row r="60" spans="1:10" ht="13.5" customHeight="1" x14ac:dyDescent="0.2">
      <c r="A60" s="332" t="s">
        <v>335</v>
      </c>
      <c r="B60" s="628" t="s">
        <v>583</v>
      </c>
      <c r="C60" s="629"/>
      <c r="D60" s="629"/>
      <c r="E60" s="629"/>
      <c r="F60" s="333">
        <v>4221</v>
      </c>
      <c r="G60" s="336" t="s">
        <v>750</v>
      </c>
      <c r="H60" s="335">
        <v>200000</v>
      </c>
    </row>
    <row r="61" spans="1:10" ht="15.75" customHeight="1" x14ac:dyDescent="0.2">
      <c r="A61" s="630" t="s">
        <v>753</v>
      </c>
      <c r="B61" s="631"/>
      <c r="C61" s="631"/>
      <c r="D61" s="631"/>
      <c r="E61" s="631"/>
      <c r="F61" s="631"/>
      <c r="G61" s="632"/>
      <c r="H61" s="337">
        <f>SUM(H59:H60)</f>
        <v>615462</v>
      </c>
    </row>
  </sheetData>
  <mergeCells count="21">
    <mergeCell ref="B59:E59"/>
    <mergeCell ref="B60:E60"/>
    <mergeCell ref="A61:G61"/>
    <mergeCell ref="A1:H1"/>
    <mergeCell ref="A46:H46"/>
    <mergeCell ref="A54:G54"/>
    <mergeCell ref="A55:G55"/>
    <mergeCell ref="A56:G56"/>
    <mergeCell ref="A8:F8"/>
    <mergeCell ref="A11:F11"/>
    <mergeCell ref="A14:F14"/>
    <mergeCell ref="A17:F17"/>
    <mergeCell ref="A20:F20"/>
    <mergeCell ref="A23:F23"/>
    <mergeCell ref="A28:F28"/>
    <mergeCell ref="A31:F31"/>
    <mergeCell ref="A34:F34"/>
    <mergeCell ref="A37:F37"/>
    <mergeCell ref="A43:F43"/>
    <mergeCell ref="A50:F50"/>
    <mergeCell ref="A58:H58"/>
  </mergeCells>
  <printOptions horizontalCentered="1"/>
  <pageMargins left="0.7" right="0.7" top="0.75" bottom="0.75" header="0.3" footer="0.3"/>
  <pageSetup paperSize="9" scale="79" fitToHeight="0" orientation="portrait" r:id="rId1"/>
  <headerFooter>
    <oddFooter>&amp;R (str. &amp;P z &amp;N)</oddFooter>
  </headerFooter>
  <ignoredErrors>
    <ignoredError sqref="H50 H43 H28 H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13" workbookViewId="0">
      <selection sqref="A1:H1"/>
    </sheetView>
  </sheetViews>
  <sheetFormatPr defaultRowHeight="15" x14ac:dyDescent="0.25"/>
  <cols>
    <col min="1" max="1" width="29.75" style="243" customWidth="1"/>
    <col min="2" max="2" width="52.875" style="243" customWidth="1"/>
    <col min="3" max="3" width="9.875" style="243" customWidth="1"/>
    <col min="4" max="4" width="11.375" style="243" customWidth="1"/>
    <col min="5" max="5" width="10.25" style="243" customWidth="1"/>
    <col min="6" max="6" width="12.375" style="243" customWidth="1"/>
    <col min="7" max="10" width="8" style="243" hidden="1" customWidth="1"/>
    <col min="11" max="11" width="12.25" style="243" bestFit="1" customWidth="1"/>
    <col min="12" max="16384" width="9" style="243"/>
  </cols>
  <sheetData>
    <row r="1" spans="1:11" ht="65.099999999999994" customHeight="1" x14ac:dyDescent="0.25">
      <c r="A1" s="644" t="s">
        <v>731</v>
      </c>
      <c r="B1" s="644"/>
      <c r="C1" s="644"/>
      <c r="D1" s="644"/>
      <c r="E1" s="644"/>
      <c r="F1" s="644"/>
      <c r="G1" s="644"/>
      <c r="H1" s="644"/>
    </row>
    <row r="2" spans="1:11" ht="30" customHeight="1" x14ac:dyDescent="0.25">
      <c r="A2" s="244" t="s">
        <v>56</v>
      </c>
      <c r="B2" s="244" t="s">
        <v>589</v>
      </c>
      <c r="C2" s="245" t="s">
        <v>645</v>
      </c>
      <c r="D2" s="246" t="s">
        <v>644</v>
      </c>
      <c r="E2" s="246" t="s">
        <v>646</v>
      </c>
      <c r="F2" s="247" t="s">
        <v>614</v>
      </c>
      <c r="G2" s="248"/>
      <c r="H2" s="248"/>
      <c r="I2" s="249"/>
      <c r="J2" s="249"/>
      <c r="K2" s="250"/>
    </row>
    <row r="3" spans="1:11" ht="15.75" x14ac:dyDescent="0.25">
      <c r="A3" s="251" t="s">
        <v>590</v>
      </c>
      <c r="B3" s="252" t="s">
        <v>647</v>
      </c>
      <c r="C3" s="253"/>
      <c r="D3" s="254">
        <v>46000</v>
      </c>
      <c r="E3" s="253"/>
      <c r="F3" s="255">
        <v>46000</v>
      </c>
      <c r="G3" s="256"/>
      <c r="H3" s="249"/>
      <c r="I3" s="249"/>
      <c r="J3" s="249"/>
      <c r="K3" s="250"/>
    </row>
    <row r="4" spans="1:11" ht="15.75" x14ac:dyDescent="0.25">
      <c r="A4" s="257" t="s">
        <v>591</v>
      </c>
      <c r="B4" s="258" t="s">
        <v>615</v>
      </c>
      <c r="C4" s="259">
        <v>20000</v>
      </c>
      <c r="D4" s="260">
        <v>90000</v>
      </c>
      <c r="E4" s="259"/>
      <c r="F4" s="261">
        <f>SUM(C4:D4)</f>
        <v>110000</v>
      </c>
      <c r="G4" s="256"/>
      <c r="H4" s="249"/>
      <c r="I4" s="249"/>
      <c r="J4" s="249"/>
      <c r="K4" s="250"/>
    </row>
    <row r="5" spans="1:11" ht="15.75" x14ac:dyDescent="0.25">
      <c r="A5" s="257" t="s">
        <v>592</v>
      </c>
      <c r="B5" s="258" t="s">
        <v>616</v>
      </c>
      <c r="C5" s="259"/>
      <c r="D5" s="260">
        <v>38300</v>
      </c>
      <c r="E5" s="259"/>
      <c r="F5" s="261">
        <v>38300</v>
      </c>
      <c r="G5" s="256"/>
      <c r="H5" s="249"/>
      <c r="I5" s="249"/>
      <c r="J5" s="249"/>
      <c r="K5" s="250"/>
    </row>
    <row r="6" spans="1:11" ht="15.75" x14ac:dyDescent="0.25">
      <c r="A6" s="257" t="s">
        <v>593</v>
      </c>
      <c r="B6" s="258" t="s">
        <v>722</v>
      </c>
      <c r="C6" s="259"/>
      <c r="D6" s="260">
        <v>49500</v>
      </c>
      <c r="E6" s="259"/>
      <c r="F6" s="261">
        <f>SUM(D6:E6)</f>
        <v>49500</v>
      </c>
      <c r="G6" s="256"/>
      <c r="H6" s="249"/>
      <c r="I6" s="249"/>
      <c r="J6" s="249"/>
      <c r="K6" s="250"/>
    </row>
    <row r="7" spans="1:11" ht="15.75" x14ac:dyDescent="0.25">
      <c r="A7" s="257" t="s">
        <v>594</v>
      </c>
      <c r="B7" s="258" t="s">
        <v>617</v>
      </c>
      <c r="C7" s="259"/>
      <c r="D7" s="260">
        <v>40000</v>
      </c>
      <c r="E7" s="259"/>
      <c r="F7" s="261">
        <v>40000</v>
      </c>
      <c r="G7" s="256"/>
      <c r="H7" s="249"/>
      <c r="I7" s="249"/>
      <c r="J7" s="249"/>
      <c r="K7" s="250"/>
    </row>
    <row r="8" spans="1:11" ht="15.75" x14ac:dyDescent="0.25">
      <c r="A8" s="257" t="s">
        <v>595</v>
      </c>
      <c r="B8" s="262" t="s">
        <v>723</v>
      </c>
      <c r="C8" s="259">
        <v>25000</v>
      </c>
      <c r="D8" s="260">
        <v>45000</v>
      </c>
      <c r="E8" s="259"/>
      <c r="F8" s="261">
        <f>SUM(C8:D8)</f>
        <v>70000</v>
      </c>
      <c r="G8" s="256"/>
      <c r="H8" s="249"/>
      <c r="I8" s="249"/>
      <c r="J8" s="249"/>
      <c r="K8" s="250"/>
    </row>
    <row r="9" spans="1:11" ht="15.75" x14ac:dyDescent="0.25">
      <c r="A9" s="257" t="s">
        <v>596</v>
      </c>
      <c r="B9" s="258" t="s">
        <v>618</v>
      </c>
      <c r="C9" s="259">
        <v>35000</v>
      </c>
      <c r="D9" s="260">
        <v>48675</v>
      </c>
      <c r="E9" s="259"/>
      <c r="F9" s="261">
        <f>SUM(C9:D9)</f>
        <v>83675</v>
      </c>
      <c r="G9" s="256"/>
      <c r="H9" s="249"/>
      <c r="I9" s="249"/>
      <c r="J9" s="249"/>
      <c r="K9" s="250"/>
    </row>
    <row r="10" spans="1:11" ht="15.75" x14ac:dyDescent="0.25">
      <c r="A10" s="257" t="s">
        <v>597</v>
      </c>
      <c r="B10" s="258" t="s">
        <v>619</v>
      </c>
      <c r="C10" s="259">
        <v>82000</v>
      </c>
      <c r="D10" s="260"/>
      <c r="E10" s="259"/>
      <c r="F10" s="261">
        <f>SUM(C10:E10)</f>
        <v>82000</v>
      </c>
      <c r="G10" s="256"/>
      <c r="H10" s="249"/>
      <c r="I10" s="249"/>
      <c r="J10" s="249"/>
      <c r="K10" s="250"/>
    </row>
    <row r="11" spans="1:11" ht="15.75" x14ac:dyDescent="0.25">
      <c r="A11" s="257" t="s">
        <v>598</v>
      </c>
      <c r="B11" s="258" t="s">
        <v>620</v>
      </c>
      <c r="C11" s="259"/>
      <c r="D11" s="260">
        <v>40000</v>
      </c>
      <c r="E11" s="259"/>
      <c r="F11" s="261">
        <v>40000</v>
      </c>
      <c r="G11" s="256"/>
      <c r="H11" s="249"/>
      <c r="I11" s="249"/>
      <c r="J11" s="249"/>
      <c r="K11" s="250"/>
    </row>
    <row r="12" spans="1:11" ht="15.75" x14ac:dyDescent="0.25">
      <c r="A12" s="257" t="s">
        <v>599</v>
      </c>
      <c r="B12" s="262" t="s">
        <v>621</v>
      </c>
      <c r="C12" s="259"/>
      <c r="D12" s="260">
        <v>49000</v>
      </c>
      <c r="E12" s="259"/>
      <c r="F12" s="261">
        <v>49000</v>
      </c>
      <c r="G12" s="256"/>
      <c r="H12" s="249"/>
      <c r="I12" s="249"/>
      <c r="J12" s="249"/>
      <c r="K12" s="250"/>
    </row>
    <row r="13" spans="1:11" ht="15.75" x14ac:dyDescent="0.25">
      <c r="A13" s="257" t="s">
        <v>600</v>
      </c>
      <c r="B13" s="258" t="s">
        <v>622</v>
      </c>
      <c r="C13" s="259"/>
      <c r="D13" s="260">
        <v>25000</v>
      </c>
      <c r="E13" s="259"/>
      <c r="F13" s="261">
        <v>25000</v>
      </c>
      <c r="G13" s="256"/>
      <c r="H13" s="249"/>
      <c r="I13" s="249"/>
      <c r="J13" s="249"/>
      <c r="K13" s="250"/>
    </row>
    <row r="14" spans="1:11" ht="15.75" x14ac:dyDescent="0.25">
      <c r="A14" s="257" t="s">
        <v>601</v>
      </c>
      <c r="B14" s="258" t="s">
        <v>623</v>
      </c>
      <c r="C14" s="259"/>
      <c r="D14" s="260">
        <v>12000</v>
      </c>
      <c r="E14" s="259"/>
      <c r="F14" s="261">
        <v>12000</v>
      </c>
      <c r="G14" s="256"/>
      <c r="H14" s="249"/>
      <c r="I14" s="249"/>
      <c r="J14" s="249"/>
      <c r="K14" s="250"/>
    </row>
    <row r="15" spans="1:11" ht="15.75" x14ac:dyDescent="0.25">
      <c r="A15" s="257" t="s">
        <v>602</v>
      </c>
      <c r="B15" s="262" t="s">
        <v>624</v>
      </c>
      <c r="C15" s="259">
        <v>65000</v>
      </c>
      <c r="D15" s="260">
        <v>100000</v>
      </c>
      <c r="E15" s="259"/>
      <c r="F15" s="261">
        <f>SUM(C15:D15)</f>
        <v>165000</v>
      </c>
      <c r="G15" s="256"/>
      <c r="H15" s="249"/>
      <c r="I15" s="249"/>
      <c r="J15" s="249"/>
      <c r="K15" s="250"/>
    </row>
    <row r="16" spans="1:11" ht="15.75" x14ac:dyDescent="0.25">
      <c r="A16" s="257" t="s">
        <v>603</v>
      </c>
      <c r="B16" s="258" t="s">
        <v>625</v>
      </c>
      <c r="C16" s="259"/>
      <c r="D16" s="260">
        <v>48000</v>
      </c>
      <c r="E16" s="259"/>
      <c r="F16" s="261">
        <v>48000</v>
      </c>
      <c r="G16" s="256"/>
      <c r="H16" s="249"/>
      <c r="I16" s="249"/>
      <c r="J16" s="249"/>
      <c r="K16" s="250"/>
    </row>
    <row r="17" spans="1:11" ht="15.75" x14ac:dyDescent="0.25">
      <c r="A17" s="257" t="s">
        <v>604</v>
      </c>
      <c r="B17" s="258" t="s">
        <v>626</v>
      </c>
      <c r="C17" s="259">
        <v>55000</v>
      </c>
      <c r="D17" s="260">
        <v>70250</v>
      </c>
      <c r="E17" s="259"/>
      <c r="F17" s="261">
        <f>SUM(C17+D17+E17)</f>
        <v>125250</v>
      </c>
      <c r="G17" s="256"/>
      <c r="H17" s="249"/>
      <c r="I17" s="249"/>
      <c r="J17" s="249"/>
      <c r="K17" s="250"/>
    </row>
    <row r="18" spans="1:11" ht="15.75" x14ac:dyDescent="0.25">
      <c r="A18" s="257" t="s">
        <v>605</v>
      </c>
      <c r="B18" s="258" t="s">
        <v>627</v>
      </c>
      <c r="C18" s="259">
        <v>15000</v>
      </c>
      <c r="D18" s="260">
        <v>25000</v>
      </c>
      <c r="E18" s="259"/>
      <c r="F18" s="261">
        <f>SUM(C18:D18)</f>
        <v>40000</v>
      </c>
      <c r="G18" s="256"/>
      <c r="H18" s="249"/>
      <c r="I18" s="249"/>
      <c r="J18" s="249"/>
      <c r="K18" s="250"/>
    </row>
    <row r="19" spans="1:11" ht="15.75" x14ac:dyDescent="0.25">
      <c r="A19" s="257" t="s">
        <v>606</v>
      </c>
      <c r="B19" s="258" t="s">
        <v>628</v>
      </c>
      <c r="C19" s="259">
        <v>5000</v>
      </c>
      <c r="D19" s="260"/>
      <c r="E19" s="259"/>
      <c r="F19" s="261">
        <v>5000</v>
      </c>
      <c r="G19" s="256"/>
      <c r="H19" s="249"/>
      <c r="I19" s="249"/>
      <c r="J19" s="249"/>
      <c r="K19" s="250"/>
    </row>
    <row r="20" spans="1:11" ht="15.75" x14ac:dyDescent="0.25">
      <c r="A20" s="257" t="s">
        <v>607</v>
      </c>
      <c r="B20" s="258" t="s">
        <v>629</v>
      </c>
      <c r="C20" s="259"/>
      <c r="D20" s="260">
        <v>27000</v>
      </c>
      <c r="E20" s="259"/>
      <c r="F20" s="261">
        <v>27000</v>
      </c>
      <c r="G20" s="256"/>
      <c r="H20" s="249"/>
      <c r="I20" s="249"/>
      <c r="J20" s="249"/>
      <c r="K20" s="250"/>
    </row>
    <row r="21" spans="1:11" ht="15.75" x14ac:dyDescent="0.25">
      <c r="A21" s="257" t="s">
        <v>608</v>
      </c>
      <c r="B21" s="258" t="s">
        <v>630</v>
      </c>
      <c r="C21" s="259">
        <v>45000</v>
      </c>
      <c r="D21" s="260"/>
      <c r="E21" s="259">
        <v>64000</v>
      </c>
      <c r="F21" s="261">
        <v>109000</v>
      </c>
      <c r="G21" s="256"/>
      <c r="H21" s="249"/>
      <c r="I21" s="249"/>
      <c r="J21" s="249"/>
      <c r="K21" s="250"/>
    </row>
    <row r="22" spans="1:11" ht="15.75" x14ac:dyDescent="0.25">
      <c r="A22" s="257" t="s">
        <v>609</v>
      </c>
      <c r="B22" s="262" t="s">
        <v>631</v>
      </c>
      <c r="C22" s="259">
        <v>30000</v>
      </c>
      <c r="D22" s="260"/>
      <c r="E22" s="259">
        <v>210000</v>
      </c>
      <c r="F22" s="261">
        <v>240000</v>
      </c>
      <c r="G22" s="256"/>
      <c r="H22" s="249"/>
      <c r="I22" s="249"/>
      <c r="J22" s="249"/>
      <c r="K22" s="250"/>
    </row>
    <row r="23" spans="1:11" ht="15.75" x14ac:dyDescent="0.25">
      <c r="A23" s="257" t="s">
        <v>719</v>
      </c>
      <c r="B23" s="258" t="s">
        <v>632</v>
      </c>
      <c r="C23" s="259">
        <v>8000</v>
      </c>
      <c r="D23" s="260"/>
      <c r="E23" s="259"/>
      <c r="F23" s="261">
        <v>8000</v>
      </c>
      <c r="G23" s="256"/>
      <c r="H23" s="249"/>
      <c r="I23" s="249"/>
      <c r="J23" s="249"/>
      <c r="K23" s="250"/>
    </row>
    <row r="24" spans="1:11" ht="15.75" x14ac:dyDescent="0.25">
      <c r="A24" s="257" t="s">
        <v>610</v>
      </c>
      <c r="B24" s="258" t="s">
        <v>633</v>
      </c>
      <c r="C24" s="259">
        <v>15000</v>
      </c>
      <c r="D24" s="260"/>
      <c r="E24" s="259"/>
      <c r="F24" s="261">
        <v>15000</v>
      </c>
      <c r="G24" s="256"/>
      <c r="H24" s="249"/>
      <c r="I24" s="249"/>
      <c r="J24" s="249"/>
      <c r="K24" s="250"/>
    </row>
    <row r="25" spans="1:11" ht="15.75" x14ac:dyDescent="0.25">
      <c r="A25" s="257" t="s">
        <v>612</v>
      </c>
      <c r="B25" s="258" t="s">
        <v>634</v>
      </c>
      <c r="C25" s="259"/>
      <c r="D25" s="260">
        <v>40000</v>
      </c>
      <c r="E25" s="259"/>
      <c r="F25" s="261">
        <v>40000</v>
      </c>
      <c r="G25" s="256"/>
      <c r="H25" s="249"/>
      <c r="I25" s="249"/>
      <c r="J25" s="249"/>
      <c r="K25" s="250"/>
    </row>
    <row r="26" spans="1:11" ht="15.75" x14ac:dyDescent="0.25">
      <c r="A26" s="257" t="s">
        <v>635</v>
      </c>
      <c r="B26" s="258" t="s">
        <v>636</v>
      </c>
      <c r="C26" s="263"/>
      <c r="D26" s="260">
        <v>10000</v>
      </c>
      <c r="E26" s="263"/>
      <c r="F26" s="261">
        <v>10000</v>
      </c>
      <c r="G26" s="256"/>
      <c r="H26" s="249"/>
      <c r="I26" s="249"/>
      <c r="J26" s="249"/>
      <c r="K26" s="250"/>
    </row>
    <row r="27" spans="1:11" ht="15.75" x14ac:dyDescent="0.25">
      <c r="A27" s="257" t="s">
        <v>611</v>
      </c>
      <c r="B27" s="258" t="s">
        <v>637</v>
      </c>
      <c r="C27" s="259"/>
      <c r="D27" s="260">
        <v>37500</v>
      </c>
      <c r="E27" s="259"/>
      <c r="F27" s="261">
        <v>37500</v>
      </c>
      <c r="G27" s="256"/>
      <c r="H27" s="249"/>
      <c r="I27" s="249"/>
      <c r="J27" s="249"/>
      <c r="K27" s="250"/>
    </row>
    <row r="28" spans="1:11" ht="15.75" x14ac:dyDescent="0.25">
      <c r="A28" s="257" t="s">
        <v>638</v>
      </c>
      <c r="B28" s="258" t="s">
        <v>639</v>
      </c>
      <c r="C28" s="259"/>
      <c r="D28" s="260">
        <v>20000</v>
      </c>
      <c r="E28" s="259"/>
      <c r="F28" s="261">
        <v>20000</v>
      </c>
      <c r="G28" s="256"/>
      <c r="H28" s="249"/>
      <c r="I28" s="249"/>
      <c r="J28" s="249"/>
      <c r="K28" s="250"/>
    </row>
    <row r="29" spans="1:11" ht="15.75" x14ac:dyDescent="0.25">
      <c r="A29" s="257" t="s">
        <v>613</v>
      </c>
      <c r="B29" s="258" t="s">
        <v>720</v>
      </c>
      <c r="C29" s="259"/>
      <c r="D29" s="260"/>
      <c r="E29" s="259">
        <v>7800</v>
      </c>
      <c r="F29" s="261">
        <f>SUM(C29:E29)</f>
        <v>7800</v>
      </c>
      <c r="G29" s="256"/>
      <c r="H29" s="249"/>
      <c r="I29" s="249"/>
      <c r="J29" s="249"/>
      <c r="K29" s="250"/>
    </row>
    <row r="30" spans="1:11" ht="15.75" x14ac:dyDescent="0.25">
      <c r="A30" s="257" t="s">
        <v>613</v>
      </c>
      <c r="B30" s="258" t="s">
        <v>640</v>
      </c>
      <c r="C30" s="259"/>
      <c r="D30" s="260"/>
      <c r="E30" s="259">
        <v>213000</v>
      </c>
      <c r="F30" s="261">
        <f>SUM(C30:E30)</f>
        <v>213000</v>
      </c>
      <c r="G30" s="256"/>
      <c r="H30" s="249"/>
      <c r="I30" s="249"/>
      <c r="J30" s="249"/>
      <c r="K30" s="250"/>
    </row>
    <row r="31" spans="1:11" ht="15.75" x14ac:dyDescent="0.25">
      <c r="A31" s="264" t="s">
        <v>641</v>
      </c>
      <c r="B31" s="265" t="s">
        <v>642</v>
      </c>
      <c r="C31" s="266"/>
      <c r="D31" s="267"/>
      <c r="E31" s="266">
        <v>7500</v>
      </c>
      <c r="F31" s="268">
        <f>SUM(C31:E31)</f>
        <v>7500</v>
      </c>
      <c r="G31" s="256"/>
      <c r="H31" s="249"/>
      <c r="I31" s="249"/>
      <c r="J31" s="249"/>
      <c r="K31" s="250"/>
    </row>
    <row r="32" spans="1:11" ht="15.75" x14ac:dyDescent="0.25">
      <c r="A32" s="257" t="s">
        <v>705</v>
      </c>
      <c r="B32" s="258" t="s">
        <v>721</v>
      </c>
      <c r="C32" s="259"/>
      <c r="D32" s="260"/>
      <c r="E32" s="259">
        <v>16934</v>
      </c>
      <c r="F32" s="261">
        <v>16934</v>
      </c>
      <c r="G32" s="269"/>
      <c r="H32" s="269"/>
      <c r="I32" s="269"/>
      <c r="J32" s="269"/>
      <c r="K32" s="250"/>
    </row>
    <row r="33" spans="1:11" ht="15.75" x14ac:dyDescent="0.25">
      <c r="A33" s="264" t="s">
        <v>706</v>
      </c>
      <c r="B33" s="265" t="s">
        <v>707</v>
      </c>
      <c r="C33" s="266"/>
      <c r="D33" s="267"/>
      <c r="E33" s="266">
        <v>19541</v>
      </c>
      <c r="F33" s="268">
        <v>19541</v>
      </c>
      <c r="G33" s="269"/>
      <c r="H33" s="269"/>
      <c r="I33" s="269"/>
      <c r="J33" s="269"/>
      <c r="K33" s="250"/>
    </row>
    <row r="34" spans="1:11" ht="15.75" x14ac:dyDescent="0.25">
      <c r="A34" s="645" t="s">
        <v>643</v>
      </c>
      <c r="B34" s="646"/>
      <c r="C34" s="270">
        <f>SUM(C3:C31)</f>
        <v>400000</v>
      </c>
      <c r="D34" s="270">
        <f>SUM(D3:D31)</f>
        <v>861225</v>
      </c>
      <c r="E34" s="270">
        <f>SUM(E3:E33)</f>
        <v>538775</v>
      </c>
      <c r="F34" s="271">
        <f>SUM(F3:F33)</f>
        <v>1800000</v>
      </c>
      <c r="G34" s="250"/>
      <c r="H34" s="250"/>
      <c r="I34" s="250"/>
      <c r="J34" s="250"/>
      <c r="K34" s="250"/>
    </row>
    <row r="35" spans="1:11" ht="15.75" x14ac:dyDescent="0.25">
      <c r="A35" s="272" t="s">
        <v>708</v>
      </c>
      <c r="B35" s="273"/>
      <c r="C35" s="274">
        <v>400000</v>
      </c>
      <c r="D35" s="275">
        <v>1000000</v>
      </c>
      <c r="E35" s="274">
        <v>400000</v>
      </c>
      <c r="F35" s="273">
        <v>1800000</v>
      </c>
      <c r="G35" s="269"/>
      <c r="H35" s="269"/>
      <c r="I35" s="269"/>
      <c r="J35" s="269"/>
      <c r="K35" s="276"/>
    </row>
    <row r="36" spans="1:11" ht="15.75" x14ac:dyDescent="0.25">
      <c r="A36" s="277" t="s">
        <v>649</v>
      </c>
      <c r="B36" s="278"/>
      <c r="C36" s="279"/>
      <c r="D36" s="280">
        <f>D35-D34</f>
        <v>138775</v>
      </c>
      <c r="E36" s="279">
        <f>E35+D36</f>
        <v>538775</v>
      </c>
      <c r="F36" s="278"/>
      <c r="G36" s="269"/>
      <c r="H36" s="269"/>
      <c r="I36" s="269"/>
      <c r="J36" s="269"/>
      <c r="K36" s="276"/>
    </row>
    <row r="37" spans="1:11" ht="15.75" x14ac:dyDescent="0.25">
      <c r="A37" s="281" t="s">
        <v>648</v>
      </c>
      <c r="B37" s="282"/>
      <c r="C37" s="282">
        <f>C34-C35</f>
        <v>0</v>
      </c>
      <c r="D37" s="282">
        <f>D35-D36-D34</f>
        <v>0</v>
      </c>
      <c r="E37" s="282">
        <f>E36-E34</f>
        <v>0</v>
      </c>
      <c r="F37" s="282">
        <f>F35-F34</f>
        <v>0</v>
      </c>
      <c r="G37" s="269"/>
      <c r="H37" s="269"/>
      <c r="I37" s="269"/>
      <c r="J37" s="269"/>
      <c r="K37" s="269"/>
    </row>
    <row r="38" spans="1:11" ht="15.75" x14ac:dyDescent="0.25">
      <c r="A38" s="283"/>
      <c r="B38" s="647"/>
      <c r="C38" s="647"/>
      <c r="D38" s="284"/>
      <c r="E38" s="284"/>
      <c r="F38" s="285"/>
      <c r="G38" s="269"/>
      <c r="H38" s="269"/>
      <c r="I38" s="269"/>
      <c r="J38" s="269"/>
      <c r="K38" s="269"/>
    </row>
    <row r="39" spans="1:11" ht="15.75" x14ac:dyDescent="0.25">
      <c r="A39" s="283"/>
      <c r="B39" s="286"/>
      <c r="C39" s="287"/>
      <c r="D39" s="287"/>
      <c r="E39" s="287"/>
      <c r="F39" s="287"/>
      <c r="G39" s="269"/>
      <c r="H39" s="269"/>
      <c r="I39" s="269"/>
      <c r="J39" s="269"/>
      <c r="K39" s="269"/>
    </row>
    <row r="40" spans="1:11" ht="15.75" x14ac:dyDescent="0.25">
      <c r="A40" s="283"/>
      <c r="B40" s="286"/>
      <c r="C40" s="286"/>
      <c r="D40" s="286"/>
      <c r="E40" s="286"/>
      <c r="F40" s="286"/>
      <c r="G40" s="269"/>
      <c r="H40" s="269"/>
      <c r="I40" s="269"/>
      <c r="J40" s="269"/>
      <c r="K40" s="269"/>
    </row>
    <row r="41" spans="1:11" ht="15.75" x14ac:dyDescent="0.25">
      <c r="A41" s="283"/>
      <c r="B41" s="286"/>
      <c r="C41" s="286"/>
      <c r="D41" s="286"/>
      <c r="E41" s="286"/>
      <c r="F41" s="286"/>
      <c r="G41" s="269"/>
      <c r="H41" s="269"/>
      <c r="I41" s="269"/>
      <c r="J41" s="269"/>
      <c r="K41" s="269"/>
    </row>
    <row r="42" spans="1:11" ht="15.75" x14ac:dyDescent="0.25">
      <c r="A42" s="283"/>
      <c r="B42" s="283"/>
      <c r="C42" s="283"/>
      <c r="D42" s="283"/>
      <c r="E42" s="283"/>
      <c r="F42" s="283"/>
      <c r="G42" s="250"/>
      <c r="H42" s="250"/>
      <c r="I42" s="250"/>
      <c r="J42" s="250"/>
      <c r="K42" s="250"/>
    </row>
    <row r="43" spans="1:11" x14ac:dyDescent="0.25">
      <c r="A43" s="288"/>
      <c r="B43" s="288"/>
      <c r="C43" s="288"/>
      <c r="D43" s="288"/>
      <c r="E43" s="288"/>
      <c r="F43" s="288"/>
    </row>
  </sheetData>
  <mergeCells count="3">
    <mergeCell ref="A1:H1"/>
    <mergeCell ref="A34:B34"/>
    <mergeCell ref="B38:C38"/>
  </mergeCells>
  <pageMargins left="0.7" right="0.7" top="0.78740157499999996" bottom="0.78740157499999996" header="0.3" footer="0.3"/>
  <pageSetup paperSize="9" scale="64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28" workbookViewId="0">
      <selection activeCell="J24" sqref="J24"/>
    </sheetView>
  </sheetViews>
  <sheetFormatPr defaultRowHeight="15" x14ac:dyDescent="0.25"/>
  <cols>
    <col min="1" max="1" width="5.5" style="540" customWidth="1"/>
    <col min="2" max="2" width="5.125" style="540" customWidth="1"/>
    <col min="3" max="3" width="4" style="540" customWidth="1"/>
    <col min="4" max="4" width="26.125" style="540" customWidth="1"/>
    <col min="5" max="5" width="15.5" style="540" customWidth="1"/>
    <col min="6" max="6" width="17" style="540" customWidth="1"/>
    <col min="7" max="7" width="16.625" style="540" customWidth="1"/>
    <col min="8" max="8" width="11.5" style="540" customWidth="1"/>
    <col min="9" max="9" width="9" style="540"/>
    <col min="10" max="10" width="8.75" style="540" customWidth="1"/>
    <col min="11" max="16384" width="9" style="540"/>
  </cols>
  <sheetData>
    <row r="1" spans="1:8" ht="45" customHeight="1" x14ac:dyDescent="0.25">
      <c r="A1" s="649" t="s">
        <v>1046</v>
      </c>
      <c r="B1" s="650"/>
      <c r="C1" s="650"/>
      <c r="D1" s="650"/>
      <c r="E1" s="650"/>
      <c r="F1" s="650"/>
      <c r="G1" s="650"/>
      <c r="H1" s="651"/>
    </row>
    <row r="2" spans="1:8" x14ac:dyDescent="0.25">
      <c r="A2" s="652" t="s">
        <v>54</v>
      </c>
      <c r="B2" s="653" t="s">
        <v>55</v>
      </c>
      <c r="C2" s="655" t="s">
        <v>5</v>
      </c>
      <c r="D2" s="656" t="s">
        <v>84</v>
      </c>
      <c r="E2" s="656" t="s">
        <v>1047</v>
      </c>
      <c r="F2" s="658">
        <v>2018</v>
      </c>
      <c r="G2" s="658"/>
      <c r="H2" s="656" t="s">
        <v>1048</v>
      </c>
    </row>
    <row r="3" spans="1:8" x14ac:dyDescent="0.25">
      <c r="A3" s="652"/>
      <c r="B3" s="654"/>
      <c r="C3" s="655"/>
      <c r="D3" s="657"/>
      <c r="E3" s="657"/>
      <c r="F3" s="541" t="s">
        <v>1044</v>
      </c>
      <c r="G3" s="541" t="s">
        <v>1045</v>
      </c>
      <c r="H3" s="657"/>
    </row>
    <row r="4" spans="1:8" x14ac:dyDescent="0.25">
      <c r="A4" s="542" t="s">
        <v>1049</v>
      </c>
      <c r="B4" s="543" t="s">
        <v>1050</v>
      </c>
      <c r="C4" s="544">
        <v>10</v>
      </c>
      <c r="D4" s="545" t="s">
        <v>1051</v>
      </c>
      <c r="E4" s="546">
        <v>2110882.5699999998</v>
      </c>
      <c r="F4" s="546">
        <v>588900</v>
      </c>
      <c r="G4" s="546">
        <v>588374.27</v>
      </c>
      <c r="H4" s="546">
        <f>E4+F4-G4</f>
        <v>2111408.2999999998</v>
      </c>
    </row>
    <row r="5" spans="1:8" x14ac:dyDescent="0.25">
      <c r="A5" s="542" t="s">
        <v>1049</v>
      </c>
      <c r="B5" s="543" t="s">
        <v>1052</v>
      </c>
      <c r="C5" s="544">
        <v>60</v>
      </c>
      <c r="D5" s="547" t="s">
        <v>511</v>
      </c>
      <c r="E5" s="548">
        <v>445768.05</v>
      </c>
      <c r="F5" s="548">
        <v>14500</v>
      </c>
      <c r="G5" s="548">
        <v>48225.09</v>
      </c>
      <c r="H5" s="546">
        <f>E5+F5-G5</f>
        <v>412042.95999999996</v>
      </c>
    </row>
    <row r="6" spans="1:8" x14ac:dyDescent="0.25">
      <c r="A6" s="542" t="s">
        <v>1049</v>
      </c>
      <c r="B6" s="543" t="s">
        <v>1053</v>
      </c>
      <c r="C6" s="544">
        <v>60</v>
      </c>
      <c r="D6" s="545" t="s">
        <v>1054</v>
      </c>
      <c r="E6" s="549">
        <v>-71400</v>
      </c>
      <c r="F6" s="549">
        <v>0</v>
      </c>
      <c r="G6" s="549">
        <v>40000</v>
      </c>
      <c r="H6" s="546">
        <f t="shared" ref="H6:H16" si="0">E6+F6-G6</f>
        <v>-111400</v>
      </c>
    </row>
    <row r="7" spans="1:8" x14ac:dyDescent="0.25">
      <c r="A7" s="542" t="s">
        <v>1055</v>
      </c>
      <c r="B7" s="542" t="s">
        <v>1056</v>
      </c>
      <c r="C7" s="544">
        <v>60</v>
      </c>
      <c r="D7" s="545" t="s">
        <v>1075</v>
      </c>
      <c r="E7" s="548">
        <v>1352.41</v>
      </c>
      <c r="F7" s="548">
        <v>3396450</v>
      </c>
      <c r="G7" s="548">
        <v>2336452.41</v>
      </c>
      <c r="H7" s="546">
        <f t="shared" si="0"/>
        <v>1061350</v>
      </c>
    </row>
    <row r="8" spans="1:8" x14ac:dyDescent="0.25">
      <c r="A8" s="542" t="s">
        <v>1055</v>
      </c>
      <c r="B8" s="542" t="s">
        <v>1057</v>
      </c>
      <c r="C8" s="544">
        <v>60</v>
      </c>
      <c r="D8" s="545" t="s">
        <v>1058</v>
      </c>
      <c r="E8" s="550">
        <v>0</v>
      </c>
      <c r="F8" s="548">
        <v>172800</v>
      </c>
      <c r="G8" s="548">
        <v>164400</v>
      </c>
      <c r="H8" s="546">
        <f t="shared" si="0"/>
        <v>8400</v>
      </c>
    </row>
    <row r="9" spans="1:8" x14ac:dyDescent="0.25">
      <c r="A9" s="542" t="s">
        <v>1055</v>
      </c>
      <c r="B9" s="543" t="s">
        <v>1059</v>
      </c>
      <c r="C9" s="544">
        <v>90</v>
      </c>
      <c r="D9" s="545" t="s">
        <v>1060</v>
      </c>
      <c r="E9" s="548">
        <v>56091</v>
      </c>
      <c r="F9" s="548">
        <v>9700</v>
      </c>
      <c r="G9" s="548">
        <v>9414.44</v>
      </c>
      <c r="H9" s="546">
        <f t="shared" si="0"/>
        <v>56376.56</v>
      </c>
    </row>
    <row r="10" spans="1:8" x14ac:dyDescent="0.25">
      <c r="A10" s="542" t="s">
        <v>1055</v>
      </c>
      <c r="B10" s="543" t="s">
        <v>1061</v>
      </c>
      <c r="C10" s="544">
        <v>60</v>
      </c>
      <c r="D10" s="547" t="s">
        <v>1062</v>
      </c>
      <c r="E10" s="548">
        <v>779503.05</v>
      </c>
      <c r="F10" s="548">
        <v>11278269.58</v>
      </c>
      <c r="G10" s="548">
        <v>9950371</v>
      </c>
      <c r="H10" s="546">
        <f t="shared" si="0"/>
        <v>2107401.6300000008</v>
      </c>
    </row>
    <row r="11" spans="1:8" x14ac:dyDescent="0.25">
      <c r="A11" s="542" t="s">
        <v>1055</v>
      </c>
      <c r="B11" s="543" t="s">
        <v>1063</v>
      </c>
      <c r="C11" s="544">
        <v>60</v>
      </c>
      <c r="D11" s="545" t="s">
        <v>1064</v>
      </c>
      <c r="E11" s="548">
        <v>359306.09</v>
      </c>
      <c r="F11" s="548">
        <v>4000</v>
      </c>
      <c r="G11" s="548">
        <v>33104.01</v>
      </c>
      <c r="H11" s="546">
        <f t="shared" si="0"/>
        <v>330202.08</v>
      </c>
    </row>
    <row r="12" spans="1:8" x14ac:dyDescent="0.25">
      <c r="A12" s="542" t="s">
        <v>1055</v>
      </c>
      <c r="B12" s="543" t="s">
        <v>1065</v>
      </c>
      <c r="C12" s="544">
        <v>30</v>
      </c>
      <c r="D12" s="547" t="s">
        <v>293</v>
      </c>
      <c r="E12" s="550">
        <v>1269</v>
      </c>
      <c r="F12" s="550">
        <v>140432</v>
      </c>
      <c r="G12" s="550">
        <v>141918</v>
      </c>
      <c r="H12" s="546">
        <f t="shared" si="0"/>
        <v>-217</v>
      </c>
    </row>
    <row r="13" spans="1:8" x14ac:dyDescent="0.25">
      <c r="A13" s="542" t="s">
        <v>1055</v>
      </c>
      <c r="B13" s="543" t="s">
        <v>80</v>
      </c>
      <c r="C13" s="544">
        <v>20</v>
      </c>
      <c r="D13" s="545" t="s">
        <v>1066</v>
      </c>
      <c r="E13" s="548">
        <v>239691</v>
      </c>
      <c r="F13" s="548">
        <v>2006734</v>
      </c>
      <c r="G13" s="548">
        <v>2023355</v>
      </c>
      <c r="H13" s="546">
        <f t="shared" si="0"/>
        <v>223070</v>
      </c>
    </row>
    <row r="14" spans="1:8" x14ac:dyDescent="0.25">
      <c r="A14" s="542" t="s">
        <v>1049</v>
      </c>
      <c r="B14" s="543" t="s">
        <v>1067</v>
      </c>
      <c r="C14" s="544">
        <v>60</v>
      </c>
      <c r="D14" s="545" t="s">
        <v>1068</v>
      </c>
      <c r="E14" s="548">
        <v>470736.35</v>
      </c>
      <c r="F14" s="548">
        <v>105500</v>
      </c>
      <c r="G14" s="548">
        <v>113312.59</v>
      </c>
      <c r="H14" s="546">
        <f t="shared" si="0"/>
        <v>462923.76</v>
      </c>
    </row>
    <row r="15" spans="1:8" x14ac:dyDescent="0.25">
      <c r="A15" s="542" t="s">
        <v>1049</v>
      </c>
      <c r="B15" s="543" t="s">
        <v>279</v>
      </c>
      <c r="C15" s="544">
        <v>20</v>
      </c>
      <c r="D15" s="545" t="s">
        <v>1069</v>
      </c>
      <c r="E15" s="548">
        <v>24370</v>
      </c>
      <c r="F15" s="548">
        <v>31000</v>
      </c>
      <c r="G15" s="548">
        <v>37900</v>
      </c>
      <c r="H15" s="546">
        <f t="shared" si="0"/>
        <v>17470</v>
      </c>
    </row>
    <row r="16" spans="1:8" ht="13.5" customHeight="1" x14ac:dyDescent="0.25">
      <c r="A16" s="542" t="s">
        <v>1055</v>
      </c>
      <c r="B16" s="543" t="s">
        <v>1070</v>
      </c>
      <c r="C16" s="544">
        <v>20</v>
      </c>
      <c r="D16" s="551" t="s">
        <v>1071</v>
      </c>
      <c r="E16" s="550">
        <v>-5300</v>
      </c>
      <c r="F16" s="548">
        <v>219500</v>
      </c>
      <c r="G16" s="548">
        <v>119500</v>
      </c>
      <c r="H16" s="546">
        <f t="shared" si="0"/>
        <v>94700</v>
      </c>
    </row>
    <row r="17" spans="1:10" x14ac:dyDescent="0.25">
      <c r="A17" s="659" t="s">
        <v>1072</v>
      </c>
      <c r="B17" s="660"/>
      <c r="C17" s="660"/>
      <c r="D17" s="660"/>
      <c r="E17" s="552">
        <f>SUM(E4:E16)</f>
        <v>4412269.5199999996</v>
      </c>
      <c r="F17" s="552">
        <f>SUM(F4:F16)</f>
        <v>17967785.579999998</v>
      </c>
      <c r="G17" s="552">
        <f>SUM(G4:G16)</f>
        <v>15606326.810000001</v>
      </c>
      <c r="H17" s="552">
        <f>SUM(H4:H16)</f>
        <v>6773728.290000001</v>
      </c>
      <c r="J17" s="559"/>
    </row>
    <row r="18" spans="1:10" x14ac:dyDescent="0.25">
      <c r="A18" s="553"/>
      <c r="B18" s="553"/>
      <c r="C18" s="553"/>
      <c r="D18" s="553"/>
      <c r="E18" s="554"/>
      <c r="F18" s="554"/>
      <c r="G18" s="554"/>
      <c r="H18" s="554"/>
    </row>
    <row r="19" spans="1:10" x14ac:dyDescent="0.25">
      <c r="B19" s="661" t="s">
        <v>1073</v>
      </c>
      <c r="C19" s="661"/>
      <c r="D19" s="661"/>
      <c r="E19" s="661"/>
      <c r="F19" s="661"/>
      <c r="G19" s="661"/>
      <c r="H19" s="661"/>
    </row>
    <row r="38" spans="2:8" x14ac:dyDescent="0.25">
      <c r="B38" s="648"/>
      <c r="C38" s="648"/>
      <c r="D38" s="648"/>
      <c r="E38" s="648"/>
      <c r="F38" s="648"/>
      <c r="G38" s="648"/>
      <c r="H38" s="648"/>
    </row>
    <row r="39" spans="2:8" x14ac:dyDescent="0.25">
      <c r="B39" s="661" t="s">
        <v>1074</v>
      </c>
      <c r="C39" s="661"/>
      <c r="D39" s="661"/>
      <c r="E39" s="661"/>
      <c r="F39" s="661"/>
      <c r="G39" s="661"/>
      <c r="H39" s="661"/>
    </row>
    <row r="40" spans="2:8" x14ac:dyDescent="0.25">
      <c r="B40" s="648"/>
      <c r="C40" s="648"/>
      <c r="D40" s="648"/>
      <c r="E40" s="648"/>
      <c r="F40" s="648"/>
      <c r="G40" s="648"/>
      <c r="H40" s="648"/>
    </row>
    <row r="65" spans="2:8" x14ac:dyDescent="0.25">
      <c r="B65" s="648"/>
      <c r="C65" s="648"/>
      <c r="D65" s="648"/>
      <c r="E65" s="648"/>
      <c r="F65" s="648"/>
      <c r="G65" s="648"/>
      <c r="H65" s="648"/>
    </row>
  </sheetData>
  <mergeCells count="14">
    <mergeCell ref="B65:H65"/>
    <mergeCell ref="A1:H1"/>
    <mergeCell ref="A2:A3"/>
    <mergeCell ref="B2:B3"/>
    <mergeCell ref="C2:C3"/>
    <mergeCell ref="D2:D3"/>
    <mergeCell ref="E2:E3"/>
    <mergeCell ref="F2:G2"/>
    <mergeCell ref="H2:H3"/>
    <mergeCell ref="A17:D17"/>
    <mergeCell ref="B19:H19"/>
    <mergeCell ref="B38:H38"/>
    <mergeCell ref="B39:H39"/>
    <mergeCell ref="B40:H40"/>
  </mergeCells>
  <pageMargins left="0.7" right="0.7" top="0.78740157499999996" bottom="0.78740157499999996" header="0.3" footer="0.3"/>
  <pageSetup paperSize="9" scale="75" fitToWidth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10" workbookViewId="0">
      <selection activeCell="G19" sqref="G19"/>
    </sheetView>
  </sheetViews>
  <sheetFormatPr defaultRowHeight="15" x14ac:dyDescent="0.25"/>
  <cols>
    <col min="1" max="1" width="35" style="427" bestFit="1" customWidth="1"/>
    <col min="2" max="3" width="15.875" style="427" customWidth="1"/>
    <col min="4" max="4" width="16.375" style="427" customWidth="1"/>
    <col min="5" max="6" width="9" style="427"/>
    <col min="7" max="7" width="13.5" style="427" bestFit="1" customWidth="1"/>
    <col min="8" max="8" width="42.875" style="427" customWidth="1"/>
    <col min="9" max="9" width="9" style="427"/>
    <col min="10" max="10" width="22.75" style="427" customWidth="1"/>
    <col min="11" max="11" width="13.5" style="427" bestFit="1" customWidth="1"/>
    <col min="12" max="16384" width="9" style="427"/>
  </cols>
  <sheetData>
    <row r="1" spans="1:7" ht="30" customHeight="1" x14ac:dyDescent="0.25">
      <c r="A1" s="662" t="s">
        <v>910</v>
      </c>
      <c r="B1" s="663"/>
      <c r="C1" s="663"/>
      <c r="D1" s="664"/>
    </row>
    <row r="2" spans="1:7" ht="18" customHeight="1" x14ac:dyDescent="0.25">
      <c r="A2" s="428" t="s">
        <v>911</v>
      </c>
      <c r="B2" s="428" t="s">
        <v>912</v>
      </c>
      <c r="C2" s="428" t="s">
        <v>913</v>
      </c>
      <c r="D2" s="428" t="s">
        <v>914</v>
      </c>
    </row>
    <row r="3" spans="1:7" ht="18" customHeight="1" x14ac:dyDescent="0.25">
      <c r="A3" s="429" t="s">
        <v>915</v>
      </c>
      <c r="B3" s="430">
        <f>[5]Plnění!E162</f>
        <v>8553975.4000000004</v>
      </c>
      <c r="C3" s="431">
        <f>[5]Plnění!E15</f>
        <v>3562459.8600000003</v>
      </c>
      <c r="D3" s="431">
        <f t="shared" ref="D3:D15" si="0">B3-C3</f>
        <v>4991515.54</v>
      </c>
    </row>
    <row r="4" spans="1:7" ht="18" customHeight="1" x14ac:dyDescent="0.25">
      <c r="A4" s="429" t="s">
        <v>916</v>
      </c>
      <c r="B4" s="430">
        <f>[5]Plnění!E163</f>
        <v>2710703.2</v>
      </c>
      <c r="C4" s="431">
        <f>[5]Plnění!E28</f>
        <v>1220614.2800000003</v>
      </c>
      <c r="D4" s="431">
        <f t="shared" si="0"/>
        <v>1490088.92</v>
      </c>
    </row>
    <row r="5" spans="1:7" ht="18" customHeight="1" x14ac:dyDescent="0.25">
      <c r="A5" s="429" t="s">
        <v>917</v>
      </c>
      <c r="B5" s="430">
        <f>[5]Plnění!E164</f>
        <v>651286.6</v>
      </c>
      <c r="C5" s="431">
        <f>[5]Plnění!E45</f>
        <v>2193232.8499999996</v>
      </c>
      <c r="D5" s="431">
        <f t="shared" si="0"/>
        <v>-1541946.2499999995</v>
      </c>
    </row>
    <row r="6" spans="1:7" ht="18" customHeight="1" x14ac:dyDescent="0.25">
      <c r="A6" s="429" t="s">
        <v>918</v>
      </c>
      <c r="B6" s="430">
        <v>0</v>
      </c>
      <c r="C6" s="431">
        <f>[5]Plnění!E67</f>
        <v>2122601.0699999998</v>
      </c>
      <c r="D6" s="431">
        <f t="shared" si="0"/>
        <v>-2122601.0699999998</v>
      </c>
    </row>
    <row r="7" spans="1:7" ht="18" customHeight="1" x14ac:dyDescent="0.25">
      <c r="A7" s="429" t="s">
        <v>919</v>
      </c>
      <c r="B7" s="430">
        <v>0</v>
      </c>
      <c r="C7" s="431">
        <f>[5]Plnění!E77</f>
        <v>514914.06</v>
      </c>
      <c r="D7" s="431">
        <f t="shared" si="0"/>
        <v>-514914.06</v>
      </c>
    </row>
    <row r="8" spans="1:7" ht="18" customHeight="1" x14ac:dyDescent="0.25">
      <c r="A8" s="429" t="s">
        <v>920</v>
      </c>
      <c r="B8" s="430">
        <v>0</v>
      </c>
      <c r="C8" s="431">
        <f>[5]Plnění!E86</f>
        <v>772075.13</v>
      </c>
      <c r="D8" s="431">
        <f t="shared" si="0"/>
        <v>-772075.13</v>
      </c>
    </row>
    <row r="9" spans="1:7" ht="18" customHeight="1" x14ac:dyDescent="0.25">
      <c r="A9" s="429" t="s">
        <v>921</v>
      </c>
      <c r="B9" s="430">
        <f>[5]Plnění!E172</f>
        <v>4582615.5500000007</v>
      </c>
      <c r="C9" s="431">
        <f>[5]Plnění!E104</f>
        <v>4558499.8399999999</v>
      </c>
      <c r="D9" s="431">
        <f t="shared" si="0"/>
        <v>24115.710000000894</v>
      </c>
    </row>
    <row r="10" spans="1:7" ht="18" customHeight="1" x14ac:dyDescent="0.25">
      <c r="A10" s="429" t="s">
        <v>922</v>
      </c>
      <c r="B10" s="430">
        <f>[5]Plnění!E173</f>
        <v>330438</v>
      </c>
      <c r="C10" s="431">
        <f>[5]Plnění!E118</f>
        <v>269605.99</v>
      </c>
      <c r="D10" s="431">
        <f t="shared" si="0"/>
        <v>60832.010000000009</v>
      </c>
    </row>
    <row r="11" spans="1:7" ht="18" customHeight="1" x14ac:dyDescent="0.25">
      <c r="A11" s="429" t="s">
        <v>923</v>
      </c>
      <c r="B11" s="430">
        <f>[5]Plnění!E174</f>
        <v>504081.25</v>
      </c>
      <c r="C11" s="431">
        <f>[5]Plnění!E131</f>
        <v>438807.82</v>
      </c>
      <c r="D11" s="431">
        <f t="shared" si="0"/>
        <v>65273.429999999993</v>
      </c>
    </row>
    <row r="12" spans="1:7" ht="18" customHeight="1" x14ac:dyDescent="0.25">
      <c r="A12" s="429" t="s">
        <v>924</v>
      </c>
      <c r="B12" s="430">
        <f>[5]Plnění!E175</f>
        <v>488008.64</v>
      </c>
      <c r="C12" s="431">
        <f>[5]Plnění!E144</f>
        <v>557877.59000000008</v>
      </c>
      <c r="D12" s="431">
        <f t="shared" si="0"/>
        <v>-69868.95000000007</v>
      </c>
    </row>
    <row r="13" spans="1:7" ht="18" customHeight="1" x14ac:dyDescent="0.25">
      <c r="A13" s="429" t="s">
        <v>105</v>
      </c>
      <c r="B13" s="430">
        <f>[5]Plnění!E166</f>
        <v>1490430</v>
      </c>
      <c r="C13" s="431">
        <f>[5]Plnění!E156</f>
        <v>1205001.2800000003</v>
      </c>
      <c r="D13" s="431">
        <f t="shared" si="0"/>
        <v>285428.71999999974</v>
      </c>
    </row>
    <row r="14" spans="1:7" ht="18" customHeight="1" x14ac:dyDescent="0.25">
      <c r="A14" s="429" t="s">
        <v>480</v>
      </c>
      <c r="B14" s="430">
        <f>[5]Plnění!E165</f>
        <v>1308589.6000000001</v>
      </c>
      <c r="C14" s="431">
        <v>0</v>
      </c>
      <c r="D14" s="431">
        <f t="shared" si="0"/>
        <v>1308589.6000000001</v>
      </c>
    </row>
    <row r="15" spans="1:7" ht="18" customHeight="1" x14ac:dyDescent="0.25">
      <c r="A15" s="429" t="s">
        <v>925</v>
      </c>
      <c r="B15" s="430">
        <f>[5]Plnění!E167+[5]Plnění!E168+[5]Plnění!E169+[5]Plnění!E182</f>
        <v>284810</v>
      </c>
      <c r="C15" s="431">
        <f>[5]Plnění!E159</f>
        <v>-251173.99</v>
      </c>
      <c r="D15" s="431">
        <f t="shared" si="0"/>
        <v>535983.99</v>
      </c>
    </row>
    <row r="16" spans="1:7" ht="18" customHeight="1" x14ac:dyDescent="0.25">
      <c r="A16" s="432" t="s">
        <v>53</v>
      </c>
      <c r="B16" s="433">
        <f>SUM(B3:B15)</f>
        <v>20904938.240000002</v>
      </c>
      <c r="C16" s="434">
        <f>SUM(C3:C15)</f>
        <v>17164515.780000005</v>
      </c>
      <c r="D16" s="435">
        <f>B16-C16</f>
        <v>3740422.4599999972</v>
      </c>
      <c r="G16" s="436"/>
    </row>
    <row r="19" spans="1:5" ht="29.25" customHeight="1" x14ac:dyDescent="0.25">
      <c r="A19" s="662" t="s">
        <v>926</v>
      </c>
      <c r="B19" s="663"/>
      <c r="C19" s="663"/>
      <c r="D19" s="664"/>
    </row>
    <row r="20" spans="1:5" x14ac:dyDescent="0.25">
      <c r="A20" s="665" t="s">
        <v>911</v>
      </c>
      <c r="B20" s="666"/>
      <c r="C20" s="667" t="s">
        <v>927</v>
      </c>
      <c r="D20" s="668"/>
    </row>
    <row r="21" spans="1:5" ht="15.75" thickBot="1" x14ac:dyDescent="0.3">
      <c r="A21" s="669" t="s">
        <v>495</v>
      </c>
      <c r="B21" s="670"/>
      <c r="C21" s="671">
        <v>9582461.5199999996</v>
      </c>
      <c r="D21" s="672"/>
    </row>
    <row r="22" spans="1:5" x14ac:dyDescent="0.25">
      <c r="A22" s="673" t="s">
        <v>928</v>
      </c>
      <c r="B22" s="674"/>
      <c r="C22" s="675">
        <v>295697.77</v>
      </c>
      <c r="D22" s="676"/>
    </row>
    <row r="23" spans="1:5" x14ac:dyDescent="0.25">
      <c r="A23" s="677" t="s">
        <v>929</v>
      </c>
      <c r="B23" s="678"/>
      <c r="C23" s="679">
        <v>-3455416</v>
      </c>
      <c r="D23" s="680"/>
      <c r="E23" s="436"/>
    </row>
    <row r="24" spans="1:5" x14ac:dyDescent="0.25">
      <c r="A24" s="677" t="s">
        <v>930</v>
      </c>
      <c r="B24" s="678"/>
      <c r="C24" s="679">
        <v>6687953.9900000002</v>
      </c>
      <c r="D24" s="680"/>
    </row>
    <row r="25" spans="1:5" x14ac:dyDescent="0.25">
      <c r="A25" s="677" t="s">
        <v>931</v>
      </c>
      <c r="B25" s="678"/>
      <c r="C25" s="679">
        <v>-1736746</v>
      </c>
      <c r="D25" s="680"/>
    </row>
    <row r="26" spans="1:5" x14ac:dyDescent="0.25">
      <c r="A26" s="677" t="s">
        <v>932</v>
      </c>
      <c r="B26" s="678"/>
      <c r="C26" s="679">
        <v>-300000</v>
      </c>
      <c r="D26" s="680"/>
    </row>
    <row r="27" spans="1:5" x14ac:dyDescent="0.25">
      <c r="A27" s="677" t="s">
        <v>933</v>
      </c>
      <c r="B27" s="678"/>
      <c r="C27" s="679">
        <v>-400000</v>
      </c>
      <c r="D27" s="680"/>
    </row>
    <row r="28" spans="1:5" x14ac:dyDescent="0.25">
      <c r="A28" s="677" t="s">
        <v>934</v>
      </c>
      <c r="B28" s="678"/>
      <c r="C28" s="679">
        <v>-3000000</v>
      </c>
      <c r="D28" s="680"/>
    </row>
    <row r="29" spans="1:5" x14ac:dyDescent="0.25">
      <c r="A29" s="677" t="s">
        <v>935</v>
      </c>
      <c r="B29" s="678"/>
      <c r="C29" s="679">
        <v>-3460613.8</v>
      </c>
      <c r="D29" s="680"/>
    </row>
    <row r="30" spans="1:5" x14ac:dyDescent="0.25">
      <c r="A30" s="677" t="s">
        <v>936</v>
      </c>
      <c r="B30" s="678"/>
      <c r="C30" s="679">
        <v>-919104.96</v>
      </c>
      <c r="D30" s="680"/>
      <c r="E30" s="436"/>
    </row>
    <row r="31" spans="1:5" x14ac:dyDescent="0.25">
      <c r="A31" s="677" t="s">
        <v>937</v>
      </c>
      <c r="B31" s="678"/>
      <c r="C31" s="679">
        <v>617720</v>
      </c>
      <c r="D31" s="680"/>
    </row>
    <row r="32" spans="1:5" x14ac:dyDescent="0.25">
      <c r="A32" s="677" t="s">
        <v>938</v>
      </c>
      <c r="B32" s="678"/>
      <c r="C32" s="679">
        <f>41.67+41.67+41.67+41.67+41.67+41.67+41.67+41.67+41.67+41.67+39.19+32.86</f>
        <v>488.75000000000011</v>
      </c>
      <c r="D32" s="680"/>
    </row>
    <row r="33" spans="1:7" ht="15.75" thickBot="1" x14ac:dyDescent="0.3">
      <c r="A33" s="677" t="s">
        <v>939</v>
      </c>
      <c r="B33" s="678"/>
      <c r="C33" s="679">
        <f>-32.8-29.6-53.8-34.6-5-7.4-20.2-45.8-43.4-38.4-112.4-52.8</f>
        <v>-476.2</v>
      </c>
      <c r="D33" s="680"/>
    </row>
    <row r="34" spans="1:7" x14ac:dyDescent="0.25">
      <c r="A34" s="681" t="s">
        <v>755</v>
      </c>
      <c r="B34" s="682"/>
      <c r="C34" s="683">
        <f>SUM(C21:D33)</f>
        <v>3911965.0699999994</v>
      </c>
      <c r="D34" s="684"/>
    </row>
    <row r="35" spans="1:7" x14ac:dyDescent="0.25">
      <c r="G35" s="436"/>
    </row>
    <row r="55" spans="1:4" x14ac:dyDescent="0.25">
      <c r="A55" s="437"/>
      <c r="B55" s="438"/>
      <c r="C55" s="438"/>
      <c r="D55" s="438"/>
    </row>
    <row r="56" spans="1:4" x14ac:dyDescent="0.25">
      <c r="A56" s="437"/>
      <c r="B56" s="438"/>
      <c r="C56" s="438"/>
      <c r="D56" s="438"/>
    </row>
    <row r="57" spans="1:4" x14ac:dyDescent="0.25">
      <c r="A57" s="437"/>
      <c r="B57" s="438"/>
      <c r="C57" s="438"/>
      <c r="D57" s="438"/>
    </row>
  </sheetData>
  <mergeCells count="32">
    <mergeCell ref="A34:B34"/>
    <mergeCell ref="C34:D34"/>
    <mergeCell ref="A31:B31"/>
    <mergeCell ref="C31:D31"/>
    <mergeCell ref="A32:B32"/>
    <mergeCell ref="C32:D32"/>
    <mergeCell ref="A33:B33"/>
    <mergeCell ref="C33:D33"/>
    <mergeCell ref="A28:B28"/>
    <mergeCell ref="C28:D28"/>
    <mergeCell ref="A29:B29"/>
    <mergeCell ref="C29:D29"/>
    <mergeCell ref="A30:B30"/>
    <mergeCell ref="C30:D30"/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A1:D1"/>
    <mergeCell ref="A19:D19"/>
    <mergeCell ref="A20:B20"/>
    <mergeCell ref="C20:D20"/>
    <mergeCell ref="A21:B21"/>
    <mergeCell ref="C21:D21"/>
  </mergeCells>
  <pageMargins left="0.7" right="0.7" top="0.78740157499999996" bottom="0.78740157499999996" header="0.3" footer="0.3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sqref="A1:F2"/>
    </sheetView>
  </sheetViews>
  <sheetFormatPr defaultRowHeight="12.75" x14ac:dyDescent="0.2"/>
  <cols>
    <col min="1" max="1" width="6.25" style="439" customWidth="1"/>
    <col min="2" max="2" width="5.875" style="439" customWidth="1"/>
    <col min="3" max="3" width="36.75" style="439" customWidth="1"/>
    <col min="4" max="5" width="16.875" style="439" customWidth="1"/>
    <col min="6" max="6" width="12.375" style="439" customWidth="1"/>
    <col min="7" max="16384" width="9" style="439"/>
  </cols>
  <sheetData>
    <row r="1" spans="1:7" ht="15.75" customHeight="1" x14ac:dyDescent="0.2">
      <c r="A1" s="691" t="s">
        <v>940</v>
      </c>
      <c r="B1" s="692"/>
      <c r="C1" s="692"/>
      <c r="D1" s="692"/>
      <c r="E1" s="692"/>
      <c r="F1" s="693"/>
    </row>
    <row r="2" spans="1:7" ht="15.75" customHeight="1" x14ac:dyDescent="0.2">
      <c r="A2" s="694"/>
      <c r="B2" s="695"/>
      <c r="C2" s="695"/>
      <c r="D2" s="695"/>
      <c r="E2" s="695"/>
      <c r="F2" s="696"/>
    </row>
    <row r="3" spans="1:7" ht="18" customHeight="1" thickBot="1" x14ac:dyDescent="0.25">
      <c r="A3" s="697" t="s">
        <v>912</v>
      </c>
      <c r="B3" s="698"/>
      <c r="C3" s="699"/>
      <c r="D3" s="496" t="s">
        <v>941</v>
      </c>
      <c r="E3" s="496" t="s">
        <v>942</v>
      </c>
      <c r="F3" s="497" t="s">
        <v>943</v>
      </c>
      <c r="G3" s="440"/>
    </row>
    <row r="4" spans="1:7" ht="18" customHeight="1" thickTop="1" x14ac:dyDescent="0.2">
      <c r="A4" s="700" t="s">
        <v>944</v>
      </c>
      <c r="B4" s="701"/>
      <c r="C4" s="702"/>
      <c r="D4" s="498">
        <f>[5]Plnění!D170</f>
        <v>14555000</v>
      </c>
      <c r="E4" s="498">
        <f>[5]Plnění!E170</f>
        <v>14897689.300000001</v>
      </c>
      <c r="F4" s="499">
        <f>E4/D4</f>
        <v>1.0235444383373411</v>
      </c>
      <c r="G4" s="440"/>
    </row>
    <row r="5" spans="1:7" ht="18" customHeight="1" x14ac:dyDescent="0.2">
      <c r="A5" s="703" t="s">
        <v>945</v>
      </c>
      <c r="B5" s="704"/>
      <c r="C5" s="705"/>
      <c r="D5" s="498">
        <f>[5]Plnění!D176</f>
        <v>7869000</v>
      </c>
      <c r="E5" s="498">
        <f>[5]Plnění!E176</f>
        <v>5905143.4400000004</v>
      </c>
      <c r="F5" s="500">
        <f t="shared" ref="F5:F7" si="0">E5/D5</f>
        <v>0.75043124158088703</v>
      </c>
      <c r="G5" s="440"/>
    </row>
    <row r="6" spans="1:7" ht="18" customHeight="1" thickBot="1" x14ac:dyDescent="0.25">
      <c r="A6" s="706" t="s">
        <v>925</v>
      </c>
      <c r="B6" s="707"/>
      <c r="C6" s="708"/>
      <c r="D6" s="501">
        <f>[5]Plnění!D182</f>
        <v>75000</v>
      </c>
      <c r="E6" s="501">
        <f>[5]Plnění!E182</f>
        <v>102105.5</v>
      </c>
      <c r="F6" s="502">
        <f t="shared" si="0"/>
        <v>1.3614066666666667</v>
      </c>
      <c r="G6" s="440"/>
    </row>
    <row r="7" spans="1:7" ht="18" customHeight="1" thickBot="1" x14ac:dyDescent="0.25">
      <c r="A7" s="709" t="s">
        <v>53</v>
      </c>
      <c r="B7" s="710"/>
      <c r="C7" s="711"/>
      <c r="D7" s="503">
        <f>SUM(D4:D6)</f>
        <v>22499000</v>
      </c>
      <c r="E7" s="503">
        <f t="shared" ref="E7" si="1">SUM(E4:E6)</f>
        <v>20904938.240000002</v>
      </c>
      <c r="F7" s="504">
        <f t="shared" si="0"/>
        <v>0.92914966176274505</v>
      </c>
    </row>
    <row r="8" spans="1:7" ht="18" customHeight="1" thickBot="1" x14ac:dyDescent="0.25">
      <c r="A8" s="685" t="s">
        <v>913</v>
      </c>
      <c r="B8" s="686"/>
      <c r="C8" s="687"/>
      <c r="D8" s="505" t="s">
        <v>941</v>
      </c>
      <c r="E8" s="505" t="s">
        <v>942</v>
      </c>
      <c r="F8" s="506" t="s">
        <v>943</v>
      </c>
      <c r="G8" s="441"/>
    </row>
    <row r="9" spans="1:7" s="442" customFormat="1" ht="18" customHeight="1" thickTop="1" x14ac:dyDescent="0.2">
      <c r="A9" s="507">
        <v>501</v>
      </c>
      <c r="B9" s="477">
        <v>102</v>
      </c>
      <c r="C9" s="476" t="s">
        <v>946</v>
      </c>
      <c r="D9" s="498">
        <f>[5]Plnění!D5+[5]Plnění!D17+[5]Plnění!D30+[5]Plnění!D47+[5]Plnění!D48+[5]Plnění!D49+[5]Plnění!D69+[5]Plnění!D79+[5]Plnění!D88+[5]Plnění!D106+[5]Plnění!D120+[5]Plnění!D133+[5]Plnění!D146</f>
        <v>267000</v>
      </c>
      <c r="E9" s="498">
        <f>[5]Plnění!E5+[5]Plnění!E17+[5]Plnění!E30+[5]Plnění!E47+[5]Plnění!E48+[5]Plnění!E49+[5]Plnění!E69+[5]Plnění!E79+[5]Plnění!E88+[5]Plnění!E106+[5]Plnění!E120+[5]Plnění!E133+[5]Plnění!E146</f>
        <v>184939.99</v>
      </c>
      <c r="F9" s="499">
        <f>E9/D9</f>
        <v>0.69265913857677897</v>
      </c>
      <c r="G9" s="441"/>
    </row>
    <row r="10" spans="1:7" s="442" customFormat="1" ht="18" customHeight="1" x14ac:dyDescent="0.2">
      <c r="A10" s="508">
        <v>501</v>
      </c>
      <c r="B10" s="457">
        <v>121</v>
      </c>
      <c r="C10" s="456" t="s">
        <v>947</v>
      </c>
      <c r="D10" s="509">
        <f>[5]Plnění!D33+[5]Plnění!D89+[5]Plnění!D107+[5]Plnění!D121+[5]Plnění!D134</f>
        <v>5170000</v>
      </c>
      <c r="E10" s="509">
        <f>[5]Plnění!E33+[5]Plnění!E89+[5]Plnění!E107+[5]Plnění!E121+[5]Plnění!E134+[5]Plnění!E25</f>
        <v>3445041.95</v>
      </c>
      <c r="F10" s="500">
        <f t="shared" ref="F10:F33" si="2">E10/D10</f>
        <v>0.66635240812379115</v>
      </c>
      <c r="G10" s="441"/>
    </row>
    <row r="11" spans="1:7" s="442" customFormat="1" ht="18" customHeight="1" x14ac:dyDescent="0.2">
      <c r="A11" s="508">
        <v>502</v>
      </c>
      <c r="B11" s="457">
        <v>121</v>
      </c>
      <c r="C11" s="456" t="s">
        <v>948</v>
      </c>
      <c r="D11" s="509">
        <f>[5]Plnění!D6+[5]Plnění!D18+[5]Plnění!D31+[5]Plnění!D90+[5]Plnění!D108+[5]Plnění!D122+[5]Plnění!D135+[5]Plnění!D147</f>
        <v>426000</v>
      </c>
      <c r="E11" s="509">
        <f>[5]Plnění!E6+[5]Plnění!E18+[5]Plnění!E31+[5]Plnění!E90+[5]Plnění!E108+[5]Plnění!E122+[5]Plnění!E135+[5]Plnění!E147</f>
        <v>284400.09000000003</v>
      </c>
      <c r="F11" s="500">
        <f t="shared" si="2"/>
        <v>0.66760584507042264</v>
      </c>
      <c r="G11" s="441"/>
    </row>
    <row r="12" spans="1:7" s="442" customFormat="1" ht="18" customHeight="1" x14ac:dyDescent="0.2">
      <c r="A12" s="508">
        <v>502</v>
      </c>
      <c r="B12" s="457">
        <v>122</v>
      </c>
      <c r="C12" s="456" t="s">
        <v>949</v>
      </c>
      <c r="D12" s="509">
        <f>[5]Plnění!D7+[5]Plnění!D19+[5]Plnění!D32+[5]Plnění!D91+[5]Plnění!D109+[5]Plnění!D123+[5]Plnění!D136+[5]Plnění!D148</f>
        <v>172000</v>
      </c>
      <c r="E12" s="509">
        <f>[5]Plnění!E7+[5]Plnění!E19+[5]Plnění!E32+[5]Plnění!E91+[5]Plnění!E109+[5]Plnění!E123+[5]Plnění!E136+[5]Plnění!E148</f>
        <v>61791.55</v>
      </c>
      <c r="F12" s="500">
        <f t="shared" si="2"/>
        <v>0.3592531976744186</v>
      </c>
      <c r="G12" s="441"/>
    </row>
    <row r="13" spans="1:7" s="442" customFormat="1" ht="18" customHeight="1" x14ac:dyDescent="0.2">
      <c r="A13" s="508">
        <v>511</v>
      </c>
      <c r="B13" s="457">
        <v>100</v>
      </c>
      <c r="C13" s="456" t="s">
        <v>950</v>
      </c>
      <c r="D13" s="509">
        <f>[5]Plnění!D8+[5]Plnění!D20+[5]Plnění!D34+[5]Plnění!D50+[5]Plnění!D92+[5]Plnění!D110+[5]Plnění!D124+[5]Plnění!D137+[5]Plnění!D149</f>
        <v>9435000</v>
      </c>
      <c r="E13" s="509">
        <f>[5]Plnění!E8+[5]Plnění!E20+[5]Plnění!E34+[5]Plnění!E50+[5]Plnění!E92+[5]Plnění!E110+[5]Plnění!E124+[5]Plnění!E137+[5]Plnění!E149</f>
        <v>6559938.75</v>
      </c>
      <c r="F13" s="500">
        <f t="shared" si="2"/>
        <v>0.69527702702702698</v>
      </c>
      <c r="G13" s="440"/>
    </row>
    <row r="14" spans="1:7" s="442" customFormat="1" ht="18" customHeight="1" x14ac:dyDescent="0.2">
      <c r="A14" s="508">
        <v>511</v>
      </c>
      <c r="B14" s="457">
        <v>101</v>
      </c>
      <c r="C14" s="456" t="s">
        <v>951</v>
      </c>
      <c r="D14" s="509">
        <f>[5]Plnění!D93</f>
        <v>65000</v>
      </c>
      <c r="E14" s="509">
        <f>[5]Plnění!E93</f>
        <v>48693.62</v>
      </c>
      <c r="F14" s="500">
        <f t="shared" si="2"/>
        <v>0.7491326153846154</v>
      </c>
      <c r="G14" s="440"/>
    </row>
    <row r="15" spans="1:7" s="442" customFormat="1" ht="18" customHeight="1" x14ac:dyDescent="0.2">
      <c r="A15" s="508">
        <v>512</v>
      </c>
      <c r="B15" s="457">
        <v>100</v>
      </c>
      <c r="C15" s="456" t="s">
        <v>952</v>
      </c>
      <c r="D15" s="510">
        <f>[5]Plnění!D51+[5]Plnění!D70+[5]Plnění!D80</f>
        <v>5000</v>
      </c>
      <c r="E15" s="510">
        <f>[5]Plnění!E51+[5]Plnění!E70+[5]Plnění!E80</f>
        <v>1053</v>
      </c>
      <c r="F15" s="500">
        <f t="shared" si="2"/>
        <v>0.21060000000000001</v>
      </c>
      <c r="G15" s="440"/>
    </row>
    <row r="16" spans="1:7" s="442" customFormat="1" ht="18" customHeight="1" x14ac:dyDescent="0.2">
      <c r="A16" s="508">
        <v>518</v>
      </c>
      <c r="B16" s="457">
        <v>102</v>
      </c>
      <c r="C16" s="456" t="s">
        <v>953</v>
      </c>
      <c r="D16" s="510">
        <f>[5]Plnění!D53+[5]Plnění!D71+[5]Plnění!D81</f>
        <v>50000</v>
      </c>
      <c r="E16" s="510">
        <f>[5]Plnění!E53+[5]Plnění!E71+[5]Plnění!E81</f>
        <v>13500</v>
      </c>
      <c r="F16" s="500">
        <f t="shared" si="2"/>
        <v>0.27</v>
      </c>
      <c r="G16" s="440"/>
    </row>
    <row r="17" spans="1:7" s="442" customFormat="1" ht="18" customHeight="1" x14ac:dyDescent="0.2">
      <c r="A17" s="508">
        <v>518</v>
      </c>
      <c r="B17" s="457">
        <v>105</v>
      </c>
      <c r="C17" s="456" t="s">
        <v>954</v>
      </c>
      <c r="D17" s="509">
        <f>[5]Plnění!D9+[5]Plnění!D21+[5]Plnění!D35+[5]Plnění!D94+[5]Plnění!D111+[5]Plnění!D125+[5]Plnění!D138+[5]Plnění!D150</f>
        <v>213000</v>
      </c>
      <c r="E17" s="509">
        <f>[5]Plnění!E9+[5]Plnění!E21+[5]Plnění!E35+[5]Plnění!E94+[5]Plnění!E111+[5]Plnění!E125+[5]Plnění!E138+[5]Plnění!E150</f>
        <v>108520.83</v>
      </c>
      <c r="F17" s="500">
        <f t="shared" si="2"/>
        <v>0.50948746478873241</v>
      </c>
      <c r="G17" s="441"/>
    </row>
    <row r="18" spans="1:7" s="442" customFormat="1" ht="18" customHeight="1" x14ac:dyDescent="0.2">
      <c r="A18" s="508">
        <v>518</v>
      </c>
      <c r="B18" s="457">
        <v>109</v>
      </c>
      <c r="C18" s="456" t="s">
        <v>955</v>
      </c>
      <c r="D18" s="509">
        <f>[5]Plnění!D10+[5]Plnění!D22+[5]Plnění!D36+[5]Plnění!D52+[5]Plnění!D54+[5]Plnění!D55+[5]Plnění!D72+[5]Plnění!D95+[5]Plnění!D112+[5]Plnění!D126+[5]Plnění!D139+[5]Plnění!D151</f>
        <v>1185000</v>
      </c>
      <c r="E18" s="509">
        <f>[5]Plnění!E10+[5]Plnění!E22+[5]Plnění!E26+[5]Plnění!E36+[5]Plnění!E55+[5]Plnění!E52+[5]Plnění!E54+[5]Plnění!E72+[5]Plnění!E95+[5]Plnění!E112+[5]Plnění!E126+[5]Plnění!E139+[5]Plnění!E151</f>
        <v>1327042.0500000003</v>
      </c>
      <c r="F18" s="500">
        <f t="shared" si="2"/>
        <v>1.1198667088607597</v>
      </c>
      <c r="G18" s="440"/>
    </row>
    <row r="19" spans="1:7" s="442" customFormat="1" ht="18" customHeight="1" x14ac:dyDescent="0.2">
      <c r="A19" s="508">
        <v>521</v>
      </c>
      <c r="B19" s="457">
        <v>100</v>
      </c>
      <c r="C19" s="456" t="s">
        <v>956</v>
      </c>
      <c r="D19" s="509">
        <f>[5]Plnění!D37+[5]Plnění!D56+[5]Plnění!D73+[5]Plnění!D82+[5]Plnění!D96+[5]Plnění!D113+[5]Plnění!D127+[5]Plnění!D140</f>
        <v>3055000</v>
      </c>
      <c r="E19" s="509">
        <f>[5]Plnění!E37+[5]Plnění!E56+[5]Plnění!E73+[5]Plnění!E82+[5]Plnění!E96+[5]Plnění!E113+[5]Plnění!E127+[5]Plnění!E140+[5]Plnění!E27</f>
        <v>3161885.1899999995</v>
      </c>
      <c r="F19" s="500">
        <f t="shared" si="2"/>
        <v>1.0349869689034368</v>
      </c>
      <c r="G19" s="441"/>
    </row>
    <row r="20" spans="1:7" ht="18" customHeight="1" x14ac:dyDescent="0.2">
      <c r="A20" s="508">
        <v>524</v>
      </c>
      <c r="B20" s="457">
        <v>100</v>
      </c>
      <c r="C20" s="456" t="s">
        <v>957</v>
      </c>
      <c r="D20" s="509">
        <f>[5]Plnění!D38+[5]Plnění!D57+[5]Plnění!D74+[5]Plnění!D83+[5]Plnění!D97+[5]Plnění!D114+[5]Plnění!D128+[5]Plnění!D141</f>
        <v>776000</v>
      </c>
      <c r="E20" s="509">
        <f>[5]Plnění!E38+[5]Plnění!E57+[5]Plnění!E74+[5]Plnění!E83+[5]Plnění!E97+[5]Plnění!E114+[5]Plnění!E128+[5]Plnění!E141</f>
        <v>776185.49000000011</v>
      </c>
      <c r="F20" s="500">
        <f t="shared" si="2"/>
        <v>1.0002390335051548</v>
      </c>
      <c r="G20" s="441"/>
    </row>
    <row r="21" spans="1:7" ht="18" customHeight="1" x14ac:dyDescent="0.2">
      <c r="A21" s="508">
        <v>524</v>
      </c>
      <c r="B21" s="457">
        <v>110</v>
      </c>
      <c r="C21" s="456" t="s">
        <v>958</v>
      </c>
      <c r="D21" s="509">
        <f>[5]Plnění!D39+[5]Plnění!D58+[5]Plnění!D75+[5]Plnění!D84+[5]Plnění!D98+[5]Plnění!D115+[5]Plnění!D129+[5]Plnění!D142</f>
        <v>288000</v>
      </c>
      <c r="E21" s="509">
        <f>[5]Plnění!E39+[5]Plnění!E58+[5]Plnění!E75+[5]Plnění!E84+[5]Plnění!E98+[5]Plnění!E115+[5]Plnění!E129+[5]Plnění!E142</f>
        <v>279375.45999999996</v>
      </c>
      <c r="F21" s="500">
        <f t="shared" si="2"/>
        <v>0.97005368055555541</v>
      </c>
      <c r="G21" s="441"/>
    </row>
    <row r="22" spans="1:7" ht="18" customHeight="1" x14ac:dyDescent="0.2">
      <c r="A22" s="508">
        <v>525</v>
      </c>
      <c r="B22" s="457">
        <v>100</v>
      </c>
      <c r="C22" s="456" t="s">
        <v>959</v>
      </c>
      <c r="D22" s="510">
        <v>10000</v>
      </c>
      <c r="E22" s="510">
        <f>[5]Plnění!E59</f>
        <v>11288</v>
      </c>
      <c r="F22" s="500">
        <f t="shared" si="2"/>
        <v>1.1288</v>
      </c>
      <c r="G22" s="441"/>
    </row>
    <row r="23" spans="1:7" ht="18" customHeight="1" x14ac:dyDescent="0.2">
      <c r="A23" s="508">
        <v>528</v>
      </c>
      <c r="B23" s="457">
        <v>110</v>
      </c>
      <c r="C23" s="456" t="s">
        <v>960</v>
      </c>
      <c r="D23" s="509">
        <f>[5]Plnění!D40+[5]Plnění!D60+[5]Plnění!D76+[5]Plnění!D85+[5]Plnění!D99</f>
        <v>43000</v>
      </c>
      <c r="E23" s="509">
        <f>[5]Plnění!E40+[5]Plnění!E60+[5]Plnění!E76+[5]Plnění!E85+[5]Plnění!E99</f>
        <v>39422</v>
      </c>
      <c r="F23" s="500">
        <f t="shared" si="2"/>
        <v>0.91679069767441856</v>
      </c>
      <c r="G23" s="441"/>
    </row>
    <row r="24" spans="1:7" ht="18" customHeight="1" x14ac:dyDescent="0.2">
      <c r="A24" s="508">
        <v>548</v>
      </c>
      <c r="B24" s="457">
        <v>100</v>
      </c>
      <c r="C24" s="456" t="s">
        <v>961</v>
      </c>
      <c r="D24" s="510">
        <v>66000</v>
      </c>
      <c r="E24" s="510">
        <f>[5]Plnění!E61</f>
        <v>89661</v>
      </c>
      <c r="F24" s="500">
        <f t="shared" si="2"/>
        <v>1.3585</v>
      </c>
      <c r="G24" s="441"/>
    </row>
    <row r="25" spans="1:7" ht="18" customHeight="1" x14ac:dyDescent="0.2">
      <c r="A25" s="508">
        <v>538</v>
      </c>
      <c r="B25" s="457">
        <v>102</v>
      </c>
      <c r="C25" s="456" t="s">
        <v>962</v>
      </c>
      <c r="D25" s="509">
        <f>[5]Plnění!D100</f>
        <v>1000</v>
      </c>
      <c r="E25" s="509">
        <f>[5]Plnění!E100</f>
        <v>0</v>
      </c>
      <c r="F25" s="500">
        <f t="shared" si="2"/>
        <v>0</v>
      </c>
      <c r="G25" s="441"/>
    </row>
    <row r="26" spans="1:7" ht="18" customHeight="1" x14ac:dyDescent="0.2">
      <c r="A26" s="508">
        <v>549</v>
      </c>
      <c r="B26" s="457">
        <v>100</v>
      </c>
      <c r="C26" s="456" t="s">
        <v>963</v>
      </c>
      <c r="D26" s="510">
        <f>[5]Plnění!D11+[5]Plnění!D41+[5]Plnění!D62+[5]Plnění!D153</f>
        <v>29000</v>
      </c>
      <c r="E26" s="510">
        <f>[5]Plnění!E11+[5]Plnění!E41+[5]Plnění!E62+[5]Plnění!E153</f>
        <v>18814.38</v>
      </c>
      <c r="F26" s="500">
        <f t="shared" si="2"/>
        <v>0.64877172413793105</v>
      </c>
      <c r="G26" s="441"/>
    </row>
    <row r="27" spans="1:7" s="442" customFormat="1" ht="18" customHeight="1" x14ac:dyDescent="0.2">
      <c r="A27" s="508">
        <v>549</v>
      </c>
      <c r="B27" s="457">
        <v>101</v>
      </c>
      <c r="C27" s="456" t="s">
        <v>964</v>
      </c>
      <c r="D27" s="510">
        <f>[5]Plnění!D13+[5]Plnění!D23+[5]Plnění!D42+[5]Plnění!D101+[5]Plnění!D116+[5]Plnění!D154+[5]Plnění!D63</f>
        <v>256000</v>
      </c>
      <c r="E27" s="510">
        <f>[5]Plnění!E13+[5]Plnění!E23+[5]Plnění!E42+[5]Plnění!E63+[5]Plnění!E101+[5]Plnění!E116+[5]Plnění!E154+[5]Plnění!E66</f>
        <v>161792.4</v>
      </c>
      <c r="F27" s="500">
        <f t="shared" si="2"/>
        <v>0.63200156249999995</v>
      </c>
      <c r="G27" s="441"/>
    </row>
    <row r="28" spans="1:7" s="442" customFormat="1" ht="18" customHeight="1" x14ac:dyDescent="0.2">
      <c r="A28" s="508">
        <v>551</v>
      </c>
      <c r="B28" s="457">
        <v>100</v>
      </c>
      <c r="C28" s="456" t="s">
        <v>965</v>
      </c>
      <c r="D28" s="510">
        <f>[5]Plnění!D102+[5]Plnění!D117+[5]Plnění!D130+[5]Plnění!D143+[5]Plnění!D64+[5]Plnění!D155</f>
        <v>812000</v>
      </c>
      <c r="E28" s="510">
        <f>[5]Plnění!E64+[5]Plnění!E102+[5]Plnění!E117+[5]Plnění!E130+[5]Plnění!E143+[5]Plnění!E155</f>
        <v>526140.5</v>
      </c>
      <c r="F28" s="500">
        <f t="shared" si="2"/>
        <v>0.64795628078817735</v>
      </c>
      <c r="G28" s="441"/>
    </row>
    <row r="29" spans="1:7" s="442" customFormat="1" ht="18" customHeight="1" x14ac:dyDescent="0.2">
      <c r="A29" s="508">
        <v>556</v>
      </c>
      <c r="B29" s="457">
        <v>100</v>
      </c>
      <c r="C29" s="456" t="s">
        <v>966</v>
      </c>
      <c r="D29" s="510"/>
      <c r="E29" s="510">
        <f>[5]Plnění!E158</f>
        <v>-251173.99</v>
      </c>
      <c r="F29" s="500"/>
      <c r="G29" s="441"/>
    </row>
    <row r="30" spans="1:7" s="442" customFormat="1" ht="18" customHeight="1" x14ac:dyDescent="0.2">
      <c r="A30" s="508">
        <v>557</v>
      </c>
      <c r="B30" s="457">
        <v>100</v>
      </c>
      <c r="C30" s="456" t="s">
        <v>967</v>
      </c>
      <c r="D30" s="510"/>
      <c r="E30" s="510">
        <f>[5]Plnění!E14</f>
        <v>94107</v>
      </c>
      <c r="F30" s="500"/>
      <c r="G30" s="441"/>
    </row>
    <row r="31" spans="1:7" s="442" customFormat="1" ht="18" customHeight="1" x14ac:dyDescent="0.2">
      <c r="A31" s="508">
        <v>558</v>
      </c>
      <c r="B31" s="457">
        <v>100</v>
      </c>
      <c r="C31" s="456" t="s">
        <v>968</v>
      </c>
      <c r="D31" s="509">
        <f>[5]Plnění!D43+[5]Plnění!D65</f>
        <v>20000</v>
      </c>
      <c r="E31" s="509">
        <f>[5]Plnění!E43+[5]Plnění!E65+[5]Plnění!E103</f>
        <v>133564.15</v>
      </c>
      <c r="F31" s="500">
        <f t="shared" si="2"/>
        <v>6.6782075000000001</v>
      </c>
      <c r="G31" s="441"/>
    </row>
    <row r="32" spans="1:7" s="442" customFormat="1" ht="18" customHeight="1" thickBot="1" x14ac:dyDescent="0.25">
      <c r="A32" s="508">
        <v>562</v>
      </c>
      <c r="B32" s="457">
        <v>100</v>
      </c>
      <c r="C32" s="456" t="s">
        <v>969</v>
      </c>
      <c r="D32" s="509">
        <f>[5]Plnění!D12+[5]Plnění!D44+[5]Plnění!D152</f>
        <v>136000</v>
      </c>
      <c r="E32" s="509">
        <f>[5]Plnění!E12+[5]Plnění!E44+[5]Plnění!E152</f>
        <v>88532.37</v>
      </c>
      <c r="F32" s="500">
        <f t="shared" si="2"/>
        <v>0.65097330882352933</v>
      </c>
      <c r="G32" s="441"/>
    </row>
    <row r="33" spans="1:8" ht="18" customHeight="1" x14ac:dyDescent="0.2">
      <c r="A33" s="688" t="s">
        <v>53</v>
      </c>
      <c r="B33" s="689"/>
      <c r="C33" s="690"/>
      <c r="D33" s="511">
        <f>SUM(D9:D32)</f>
        <v>22480000</v>
      </c>
      <c r="E33" s="511">
        <f>SUM(E9:E32)</f>
        <v>17164515.780000001</v>
      </c>
      <c r="F33" s="512">
        <f t="shared" si="2"/>
        <v>0.76354607562277588</v>
      </c>
      <c r="G33" s="441"/>
    </row>
    <row r="34" spans="1:8" s="443" customFormat="1" ht="18" customHeight="1" x14ac:dyDescent="0.25">
      <c r="A34" s="513" t="s">
        <v>1028</v>
      </c>
      <c r="B34" s="514"/>
      <c r="C34" s="514"/>
      <c r="D34" s="514"/>
      <c r="E34" s="515">
        <f>E7-E33</f>
        <v>3740422.4600000009</v>
      </c>
      <c r="F34" s="516"/>
    </row>
    <row r="35" spans="1:8" ht="18" customHeight="1" x14ac:dyDescent="0.2">
      <c r="A35" s="513" t="s">
        <v>970</v>
      </c>
      <c r="B35" s="514"/>
      <c r="C35" s="514"/>
      <c r="D35" s="514"/>
      <c r="E35" s="515">
        <v>1039680</v>
      </c>
      <c r="F35" s="516"/>
    </row>
    <row r="36" spans="1:8" ht="18" customHeight="1" x14ac:dyDescent="0.2">
      <c r="A36" s="513" t="s">
        <v>1027</v>
      </c>
      <c r="B36" s="514"/>
      <c r="C36" s="514"/>
      <c r="D36" s="514"/>
      <c r="E36" s="515">
        <f>E34-E35</f>
        <v>2700742.4600000009</v>
      </c>
      <c r="F36" s="516"/>
    </row>
    <row r="37" spans="1:8" ht="18" customHeight="1" x14ac:dyDescent="0.2"/>
    <row r="38" spans="1:8" ht="18" customHeight="1" x14ac:dyDescent="0.2"/>
    <row r="39" spans="1:8" ht="18" customHeight="1" x14ac:dyDescent="0.2">
      <c r="B39" s="444"/>
      <c r="C39" s="444"/>
      <c r="D39" s="444"/>
      <c r="E39" s="444"/>
      <c r="F39" s="444"/>
      <c r="G39" s="444"/>
      <c r="H39" s="444"/>
    </row>
    <row r="40" spans="1:8" ht="18" customHeight="1" x14ac:dyDescent="0.2">
      <c r="B40" s="444"/>
      <c r="C40" s="444"/>
      <c r="D40" s="444"/>
      <c r="E40" s="444"/>
      <c r="F40" s="444"/>
      <c r="G40" s="444"/>
      <c r="H40" s="444"/>
    </row>
    <row r="41" spans="1:8" ht="18" customHeight="1" x14ac:dyDescent="0.2">
      <c r="B41" s="444"/>
      <c r="C41" s="445"/>
      <c r="D41" s="446"/>
      <c r="E41" s="445"/>
      <c r="F41" s="447"/>
      <c r="G41" s="447"/>
      <c r="H41" s="448"/>
    </row>
    <row r="42" spans="1:8" ht="18" customHeight="1" x14ac:dyDescent="0.2">
      <c r="B42" s="444"/>
      <c r="C42" s="444"/>
      <c r="D42" s="444"/>
      <c r="E42" s="444"/>
      <c r="F42" s="444"/>
      <c r="G42" s="444"/>
      <c r="H42" s="444"/>
    </row>
    <row r="43" spans="1:8" ht="18" customHeight="1" x14ac:dyDescent="0.2">
      <c r="B43" s="444"/>
      <c r="C43" s="444"/>
      <c r="D43" s="444"/>
      <c r="E43" s="444"/>
      <c r="F43" s="444"/>
      <c r="G43" s="444"/>
      <c r="H43" s="444"/>
    </row>
    <row r="44" spans="1:8" ht="18" customHeight="1" x14ac:dyDescent="0.2">
      <c r="B44" s="444"/>
      <c r="C44" s="444"/>
      <c r="D44" s="444"/>
      <c r="E44" s="444"/>
      <c r="F44" s="444"/>
      <c r="G44" s="444"/>
      <c r="H44" s="444"/>
    </row>
    <row r="45" spans="1:8" ht="18" customHeight="1" x14ac:dyDescent="0.2"/>
  </sheetData>
  <mergeCells count="8">
    <mergeCell ref="A8:C8"/>
    <mergeCell ref="A33:C33"/>
    <mergeCell ref="A1:F2"/>
    <mergeCell ref="A3:C3"/>
    <mergeCell ref="A4:C4"/>
    <mergeCell ref="A5:C5"/>
    <mergeCell ref="A6:C6"/>
    <mergeCell ref="A7:C7"/>
  </mergeCells>
  <pageMargins left="0.7" right="0.7" top="0.78740157499999996" bottom="0.78740157499999996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2"/>
  <sheetViews>
    <sheetView topLeftCell="A79" workbookViewId="0">
      <selection sqref="A1:F1"/>
    </sheetView>
  </sheetViews>
  <sheetFormatPr defaultColWidth="10.125" defaultRowHeight="12.75" x14ac:dyDescent="0.2"/>
  <cols>
    <col min="1" max="1" width="3.75" style="439" customWidth="1"/>
    <col min="2" max="2" width="5.125" style="439" customWidth="1"/>
    <col min="3" max="3" width="36.75" style="439" customWidth="1"/>
    <col min="4" max="4" width="15" style="439" customWidth="1"/>
    <col min="5" max="5" width="16.125" style="439" bestFit="1" customWidth="1"/>
    <col min="6" max="6" width="14.375" style="442" customWidth="1"/>
    <col min="7" max="7" width="13.5" style="439" customWidth="1"/>
    <col min="8" max="8" width="12.875" style="442" bestFit="1" customWidth="1"/>
    <col min="9" max="10" width="10.125" style="442"/>
    <col min="11" max="16384" width="10.125" style="439"/>
  </cols>
  <sheetData>
    <row r="1" spans="1:10" ht="30" customHeight="1" x14ac:dyDescent="0.2">
      <c r="A1" s="715" t="s">
        <v>971</v>
      </c>
      <c r="B1" s="716"/>
      <c r="C1" s="716"/>
      <c r="D1" s="716"/>
      <c r="E1" s="716"/>
      <c r="F1" s="717"/>
    </row>
    <row r="2" spans="1:10" ht="15.75" customHeight="1" x14ac:dyDescent="0.2">
      <c r="A2" s="718" t="s">
        <v>913</v>
      </c>
      <c r="B2" s="719"/>
      <c r="C2" s="719"/>
      <c r="D2" s="719"/>
      <c r="E2" s="719"/>
      <c r="F2" s="720"/>
      <c r="G2" s="440"/>
      <c r="J2" s="439"/>
    </row>
    <row r="3" spans="1:10" ht="14.25" x14ac:dyDescent="0.2">
      <c r="A3" s="449" t="s">
        <v>911</v>
      </c>
      <c r="B3" s="450"/>
      <c r="C3" s="450"/>
      <c r="D3" s="451" t="s">
        <v>941</v>
      </c>
      <c r="E3" s="451" t="s">
        <v>942</v>
      </c>
      <c r="F3" s="452" t="s">
        <v>943</v>
      </c>
      <c r="G3" s="440"/>
      <c r="J3" s="439"/>
    </row>
    <row r="4" spans="1:10" ht="14.25" x14ac:dyDescent="0.2">
      <c r="A4" s="721" t="s">
        <v>972</v>
      </c>
      <c r="B4" s="722"/>
      <c r="C4" s="723"/>
      <c r="D4" s="453"/>
      <c r="E4" s="453"/>
      <c r="F4" s="454"/>
      <c r="G4" s="440"/>
      <c r="H4" s="455"/>
      <c r="I4" s="455"/>
      <c r="J4" s="439"/>
    </row>
    <row r="5" spans="1:10" ht="14.25" x14ac:dyDescent="0.2">
      <c r="A5" s="456">
        <v>501</v>
      </c>
      <c r="B5" s="457">
        <v>102</v>
      </c>
      <c r="C5" s="456" t="s">
        <v>946</v>
      </c>
      <c r="D5" s="458">
        <v>60000</v>
      </c>
      <c r="E5" s="458">
        <v>65408.25</v>
      </c>
      <c r="F5" s="459">
        <f t="shared" ref="F5:F15" si="0">E5/D5</f>
        <v>1.0901375</v>
      </c>
      <c r="G5" s="440"/>
      <c r="H5" s="455"/>
      <c r="I5" s="455"/>
      <c r="J5" s="439"/>
    </row>
    <row r="6" spans="1:10" ht="14.25" x14ac:dyDescent="0.2">
      <c r="A6" s="456">
        <v>502</v>
      </c>
      <c r="B6" s="457">
        <v>101</v>
      </c>
      <c r="C6" s="456" t="s">
        <v>948</v>
      </c>
      <c r="D6" s="458">
        <v>20000</v>
      </c>
      <c r="E6" s="458">
        <v>10922.81</v>
      </c>
      <c r="F6" s="459">
        <f t="shared" si="0"/>
        <v>0.54614050000000003</v>
      </c>
      <c r="G6" s="441"/>
      <c r="H6" s="455"/>
      <c r="I6" s="455"/>
      <c r="J6" s="439"/>
    </row>
    <row r="7" spans="1:10" ht="14.25" x14ac:dyDescent="0.2">
      <c r="A7" s="456">
        <v>502</v>
      </c>
      <c r="B7" s="457">
        <v>102</v>
      </c>
      <c r="C7" s="456" t="s">
        <v>949</v>
      </c>
      <c r="D7" s="458">
        <v>5000</v>
      </c>
      <c r="E7" s="458">
        <v>5973.1</v>
      </c>
      <c r="F7" s="459">
        <f t="shared" si="0"/>
        <v>1.19462</v>
      </c>
      <c r="G7" s="460"/>
      <c r="H7" s="461"/>
      <c r="I7" s="455"/>
      <c r="J7" s="439"/>
    </row>
    <row r="8" spans="1:10" ht="14.25" x14ac:dyDescent="0.2">
      <c r="A8" s="456">
        <v>511</v>
      </c>
      <c r="B8" s="457">
        <v>100</v>
      </c>
      <c r="C8" s="456" t="s">
        <v>950</v>
      </c>
      <c r="D8" s="458">
        <v>2200000</v>
      </c>
      <c r="E8" s="458">
        <v>2561319.7799999998</v>
      </c>
      <c r="F8" s="459">
        <f t="shared" si="0"/>
        <v>1.1642362636363635</v>
      </c>
      <c r="G8" s="440"/>
      <c r="H8" s="455"/>
      <c r="I8" s="455"/>
      <c r="J8" s="439"/>
    </row>
    <row r="9" spans="1:10" ht="14.25" x14ac:dyDescent="0.2">
      <c r="A9" s="456">
        <v>518</v>
      </c>
      <c r="B9" s="457">
        <v>105</v>
      </c>
      <c r="C9" s="456" t="s">
        <v>954</v>
      </c>
      <c r="D9" s="458">
        <v>100000</v>
      </c>
      <c r="E9" s="458">
        <v>39175.599999999999</v>
      </c>
      <c r="F9" s="459">
        <f t="shared" si="0"/>
        <v>0.39175599999999999</v>
      </c>
      <c r="G9" s="441"/>
      <c r="H9" s="455"/>
      <c r="I9" s="455"/>
      <c r="J9" s="439"/>
    </row>
    <row r="10" spans="1:10" ht="14.25" x14ac:dyDescent="0.2">
      <c r="A10" s="456">
        <v>518</v>
      </c>
      <c r="B10" s="457">
        <v>109</v>
      </c>
      <c r="C10" s="456" t="s">
        <v>955</v>
      </c>
      <c r="D10" s="458">
        <v>500000</v>
      </c>
      <c r="E10" s="458">
        <f>606839.06+8833+80325</f>
        <v>695997.06</v>
      </c>
      <c r="F10" s="459">
        <f t="shared" si="0"/>
        <v>1.3919941200000001</v>
      </c>
      <c r="G10" s="440"/>
      <c r="H10" s="461"/>
      <c r="I10" s="455"/>
      <c r="J10" s="439"/>
    </row>
    <row r="11" spans="1:10" ht="14.25" x14ac:dyDescent="0.2">
      <c r="A11" s="456">
        <v>549</v>
      </c>
      <c r="B11" s="457">
        <v>100</v>
      </c>
      <c r="C11" s="456" t="s">
        <v>963</v>
      </c>
      <c r="D11" s="458">
        <v>2000</v>
      </c>
      <c r="E11" s="458">
        <v>140</v>
      </c>
      <c r="F11" s="459">
        <f t="shared" si="0"/>
        <v>7.0000000000000007E-2</v>
      </c>
      <c r="G11" s="441"/>
      <c r="H11" s="455"/>
      <c r="I11" s="455"/>
    </row>
    <row r="12" spans="1:10" ht="14.25" x14ac:dyDescent="0.2">
      <c r="A12" s="456">
        <v>562</v>
      </c>
      <c r="B12" s="457">
        <v>100</v>
      </c>
      <c r="C12" s="456" t="s">
        <v>973</v>
      </c>
      <c r="D12" s="458">
        <v>36000</v>
      </c>
      <c r="E12" s="458">
        <v>86.66</v>
      </c>
      <c r="F12" s="459">
        <f t="shared" si="0"/>
        <v>2.4072222222222221E-3</v>
      </c>
      <c r="G12" s="441"/>
      <c r="H12" s="455"/>
      <c r="I12" s="455"/>
    </row>
    <row r="13" spans="1:10" ht="14.25" x14ac:dyDescent="0.2">
      <c r="A13" s="456">
        <v>549</v>
      </c>
      <c r="B13" s="457">
        <v>101</v>
      </c>
      <c r="C13" s="456" t="s">
        <v>974</v>
      </c>
      <c r="D13" s="458">
        <v>91000</v>
      </c>
      <c r="E13" s="458">
        <v>89329.600000000006</v>
      </c>
      <c r="F13" s="459">
        <f t="shared" si="0"/>
        <v>0.98164395604395616</v>
      </c>
      <c r="G13" s="441"/>
      <c r="H13" s="455"/>
      <c r="I13" s="455"/>
    </row>
    <row r="14" spans="1:10" ht="14.25" x14ac:dyDescent="0.2">
      <c r="A14" s="462">
        <v>557</v>
      </c>
      <c r="B14" s="463">
        <v>100</v>
      </c>
      <c r="C14" s="462" t="s">
        <v>967</v>
      </c>
      <c r="D14" s="464"/>
      <c r="E14" s="464">
        <v>94107</v>
      </c>
      <c r="F14" s="459"/>
      <c r="G14" s="441"/>
      <c r="H14" s="455"/>
      <c r="I14" s="455"/>
    </row>
    <row r="15" spans="1:10" ht="15" thickBot="1" x14ac:dyDescent="0.25">
      <c r="A15" s="465" t="s">
        <v>53</v>
      </c>
      <c r="B15" s="465"/>
      <c r="C15" s="466"/>
      <c r="D15" s="467">
        <f>SUM(D5:D13)</f>
        <v>3014000</v>
      </c>
      <c r="E15" s="467">
        <f>SUM(E5:E14)</f>
        <v>3562459.8600000003</v>
      </c>
      <c r="F15" s="468">
        <f t="shared" si="0"/>
        <v>1.1819707564698076</v>
      </c>
      <c r="G15" s="441"/>
      <c r="H15" s="455"/>
      <c r="I15" s="455"/>
    </row>
    <row r="16" spans="1:10" ht="15" thickTop="1" x14ac:dyDescent="0.2">
      <c r="A16" s="712" t="s">
        <v>975</v>
      </c>
      <c r="B16" s="713"/>
      <c r="C16" s="714"/>
      <c r="D16" s="469"/>
      <c r="E16" s="469"/>
      <c r="F16" s="469"/>
      <c r="G16" s="441"/>
      <c r="H16" s="455"/>
      <c r="I16" s="455"/>
    </row>
    <row r="17" spans="1:9" s="442" customFormat="1" ht="14.25" x14ac:dyDescent="0.2">
      <c r="A17" s="456">
        <v>501</v>
      </c>
      <c r="B17" s="457">
        <v>102</v>
      </c>
      <c r="C17" s="456" t="s">
        <v>946</v>
      </c>
      <c r="D17" s="458">
        <v>50000</v>
      </c>
      <c r="E17" s="470">
        <v>18491.43</v>
      </c>
      <c r="F17" s="459">
        <f t="shared" ref="F17:F28" si="1">E17/D17</f>
        <v>0.36982860000000001</v>
      </c>
      <c r="G17" s="441"/>
      <c r="H17" s="461"/>
      <c r="I17" s="455"/>
    </row>
    <row r="18" spans="1:9" s="442" customFormat="1" ht="14.25" x14ac:dyDescent="0.2">
      <c r="A18" s="456">
        <v>502</v>
      </c>
      <c r="B18" s="457">
        <v>101</v>
      </c>
      <c r="C18" s="456" t="s">
        <v>948</v>
      </c>
      <c r="D18" s="458">
        <v>5000</v>
      </c>
      <c r="E18" s="458">
        <v>1116.97</v>
      </c>
      <c r="F18" s="459">
        <f t="shared" si="1"/>
        <v>0.22339400000000001</v>
      </c>
      <c r="G18" s="441"/>
      <c r="H18" s="461"/>
      <c r="I18" s="455"/>
    </row>
    <row r="19" spans="1:9" s="442" customFormat="1" ht="14.25" x14ac:dyDescent="0.2">
      <c r="A19" s="456">
        <v>502</v>
      </c>
      <c r="B19" s="457">
        <v>102</v>
      </c>
      <c r="C19" s="456" t="s">
        <v>949</v>
      </c>
      <c r="D19" s="458">
        <v>20000</v>
      </c>
      <c r="E19" s="458">
        <v>4947.55</v>
      </c>
      <c r="F19" s="459">
        <f t="shared" si="1"/>
        <v>0.2473775</v>
      </c>
      <c r="G19" s="441"/>
      <c r="H19" s="455"/>
      <c r="I19" s="455"/>
    </row>
    <row r="20" spans="1:9" s="442" customFormat="1" ht="14.25" x14ac:dyDescent="0.2">
      <c r="A20" s="456">
        <v>511</v>
      </c>
      <c r="B20" s="457">
        <v>100</v>
      </c>
      <c r="C20" s="456" t="s">
        <v>950</v>
      </c>
      <c r="D20" s="458">
        <v>1800000</v>
      </c>
      <c r="E20" s="458">
        <v>968253.67</v>
      </c>
      <c r="F20" s="459">
        <f t="shared" si="1"/>
        <v>0.53791870555555554</v>
      </c>
      <c r="G20" s="440"/>
      <c r="H20" s="455"/>
      <c r="I20" s="455"/>
    </row>
    <row r="21" spans="1:9" s="442" customFormat="1" ht="14.25" x14ac:dyDescent="0.2">
      <c r="A21" s="456">
        <v>518</v>
      </c>
      <c r="B21" s="457">
        <v>105</v>
      </c>
      <c r="C21" s="456" t="s">
        <v>954</v>
      </c>
      <c r="D21" s="458">
        <v>50000</v>
      </c>
      <c r="E21" s="458">
        <v>19468.900000000001</v>
      </c>
      <c r="F21" s="459">
        <f t="shared" si="1"/>
        <v>0.389378</v>
      </c>
      <c r="G21" s="441"/>
      <c r="H21" s="455"/>
      <c r="I21" s="455"/>
    </row>
    <row r="22" spans="1:9" s="442" customFormat="1" ht="14.25" x14ac:dyDescent="0.2">
      <c r="A22" s="456">
        <v>518</v>
      </c>
      <c r="B22" s="457">
        <v>109</v>
      </c>
      <c r="C22" s="456" t="s">
        <v>955</v>
      </c>
      <c r="D22" s="458">
        <v>100000</v>
      </c>
      <c r="E22" s="458">
        <v>98246.62</v>
      </c>
      <c r="F22" s="459">
        <f t="shared" si="1"/>
        <v>0.98246619999999996</v>
      </c>
      <c r="G22" s="440"/>
    </row>
    <row r="23" spans="1:9" s="442" customFormat="1" ht="14.25" x14ac:dyDescent="0.2">
      <c r="A23" s="456">
        <v>549</v>
      </c>
      <c r="B23" s="457">
        <v>101</v>
      </c>
      <c r="C23" s="456" t="s">
        <v>974</v>
      </c>
      <c r="D23" s="458">
        <v>70000</v>
      </c>
      <c r="E23" s="458">
        <v>42609.599999999999</v>
      </c>
      <c r="F23" s="459">
        <f t="shared" si="1"/>
        <v>0.60870857142857138</v>
      </c>
      <c r="G23" s="441"/>
    </row>
    <row r="24" spans="1:9" s="442" customFormat="1" ht="14.25" x14ac:dyDescent="0.2">
      <c r="A24" s="724" t="s">
        <v>976</v>
      </c>
      <c r="B24" s="725"/>
      <c r="C24" s="726"/>
      <c r="D24" s="471"/>
      <c r="E24" s="471"/>
      <c r="F24" s="471"/>
      <c r="G24" s="441"/>
    </row>
    <row r="25" spans="1:9" s="442" customFormat="1" ht="14.25" x14ac:dyDescent="0.2">
      <c r="A25" s="472">
        <v>502</v>
      </c>
      <c r="B25" s="473">
        <v>103</v>
      </c>
      <c r="C25" s="472" t="s">
        <v>977</v>
      </c>
      <c r="D25" s="474"/>
      <c r="E25" s="474">
        <v>60705</v>
      </c>
      <c r="F25" s="475"/>
      <c r="G25" s="441"/>
    </row>
    <row r="26" spans="1:9" s="442" customFormat="1" ht="14.25" x14ac:dyDescent="0.2">
      <c r="A26" s="472">
        <v>518</v>
      </c>
      <c r="B26" s="473">
        <v>109</v>
      </c>
      <c r="C26" s="472" t="s">
        <v>955</v>
      </c>
      <c r="D26" s="474"/>
      <c r="E26" s="474">
        <v>2057</v>
      </c>
      <c r="F26" s="475"/>
      <c r="G26" s="441"/>
    </row>
    <row r="27" spans="1:9" s="442" customFormat="1" ht="14.25" x14ac:dyDescent="0.2">
      <c r="A27" s="476">
        <v>521</v>
      </c>
      <c r="B27" s="477">
        <v>10</v>
      </c>
      <c r="C27" s="476" t="s">
        <v>956</v>
      </c>
      <c r="D27" s="478"/>
      <c r="E27" s="478">
        <v>4717.54</v>
      </c>
      <c r="F27" s="479"/>
      <c r="G27" s="441"/>
    </row>
    <row r="28" spans="1:9" ht="15" thickBot="1" x14ac:dyDescent="0.25">
      <c r="A28" s="465" t="s">
        <v>53</v>
      </c>
      <c r="B28" s="465"/>
      <c r="C28" s="466"/>
      <c r="D28" s="467">
        <f>SUM(D17:D23)</f>
        <v>2095000</v>
      </c>
      <c r="E28" s="467">
        <f>SUM(E17:E27)</f>
        <v>1220614.2800000003</v>
      </c>
      <c r="F28" s="468">
        <f t="shared" si="1"/>
        <v>0.58263211455847264</v>
      </c>
      <c r="G28" s="441"/>
    </row>
    <row r="29" spans="1:9" ht="15" thickTop="1" x14ac:dyDescent="0.2">
      <c r="A29" s="712" t="s">
        <v>978</v>
      </c>
      <c r="B29" s="713"/>
      <c r="C29" s="714"/>
      <c r="D29" s="469"/>
      <c r="E29" s="469"/>
      <c r="F29" s="469"/>
      <c r="G29" s="441"/>
    </row>
    <row r="30" spans="1:9" ht="14.25" x14ac:dyDescent="0.2">
      <c r="A30" s="456">
        <v>501</v>
      </c>
      <c r="B30" s="457">
        <v>102</v>
      </c>
      <c r="C30" s="456" t="s">
        <v>946</v>
      </c>
      <c r="D30" s="458">
        <v>50000</v>
      </c>
      <c r="E30" s="470">
        <v>1987.09</v>
      </c>
      <c r="F30" s="459">
        <f>E30/D30</f>
        <v>3.9741800000000001E-2</v>
      </c>
      <c r="G30" s="441"/>
    </row>
    <row r="31" spans="1:9" ht="14.25" x14ac:dyDescent="0.2">
      <c r="A31" s="456">
        <v>502</v>
      </c>
      <c r="B31" s="457">
        <v>101</v>
      </c>
      <c r="C31" s="456" t="s">
        <v>948</v>
      </c>
      <c r="D31" s="458">
        <v>150000</v>
      </c>
      <c r="E31" s="470">
        <v>12396.69</v>
      </c>
      <c r="F31" s="459">
        <f>E31/D31</f>
        <v>8.2644599999999999E-2</v>
      </c>
      <c r="G31" s="441"/>
      <c r="H31" s="480"/>
    </row>
    <row r="32" spans="1:9" ht="14.25" x14ac:dyDescent="0.2">
      <c r="A32" s="456">
        <v>502</v>
      </c>
      <c r="B32" s="457">
        <v>102</v>
      </c>
      <c r="C32" s="456" t="s">
        <v>949</v>
      </c>
      <c r="D32" s="458">
        <v>30000</v>
      </c>
      <c r="E32" s="470">
        <v>12604.16</v>
      </c>
      <c r="F32" s="459">
        <f t="shared" ref="F32:F45" si="2">E32/D32</f>
        <v>0.42013866666666666</v>
      </c>
      <c r="G32" s="441"/>
    </row>
    <row r="33" spans="1:8" ht="14.25" x14ac:dyDescent="0.2">
      <c r="A33" s="456">
        <v>502</v>
      </c>
      <c r="B33" s="457">
        <v>103</v>
      </c>
      <c r="C33" s="456" t="s">
        <v>977</v>
      </c>
      <c r="D33" s="458">
        <v>250000</v>
      </c>
      <c r="E33" s="470">
        <v>0</v>
      </c>
      <c r="F33" s="459">
        <f t="shared" si="2"/>
        <v>0</v>
      </c>
      <c r="G33" s="441"/>
    </row>
    <row r="34" spans="1:8" ht="14.25" x14ac:dyDescent="0.2">
      <c r="A34" s="456">
        <v>511</v>
      </c>
      <c r="B34" s="457">
        <v>100</v>
      </c>
      <c r="C34" s="456" t="s">
        <v>950</v>
      </c>
      <c r="D34" s="458">
        <v>4300000</v>
      </c>
      <c r="E34" s="470">
        <v>1841364.03</v>
      </c>
      <c r="F34" s="459">
        <f t="shared" si="2"/>
        <v>0.42822419302325582</v>
      </c>
      <c r="G34" s="441"/>
    </row>
    <row r="35" spans="1:8" ht="14.25" x14ac:dyDescent="0.2">
      <c r="A35" s="456">
        <v>518</v>
      </c>
      <c r="B35" s="457">
        <v>105</v>
      </c>
      <c r="C35" s="456" t="s">
        <v>954</v>
      </c>
      <c r="D35" s="458">
        <v>20000</v>
      </c>
      <c r="E35" s="470">
        <v>15106</v>
      </c>
      <c r="F35" s="459">
        <f t="shared" si="2"/>
        <v>0.75529999999999997</v>
      </c>
      <c r="G35" s="441"/>
    </row>
    <row r="36" spans="1:8" ht="14.25" x14ac:dyDescent="0.2">
      <c r="A36" s="456">
        <v>518</v>
      </c>
      <c r="B36" s="457">
        <v>109</v>
      </c>
      <c r="C36" s="456" t="s">
        <v>955</v>
      </c>
      <c r="D36" s="458">
        <v>33000</v>
      </c>
      <c r="E36" s="470">
        <v>41919.199999999997</v>
      </c>
      <c r="F36" s="459">
        <f t="shared" si="2"/>
        <v>1.2702787878787878</v>
      </c>
      <c r="G36" s="441"/>
    </row>
    <row r="37" spans="1:8" ht="14.25" x14ac:dyDescent="0.2">
      <c r="A37" s="456">
        <v>521</v>
      </c>
      <c r="B37" s="457">
        <v>100</v>
      </c>
      <c r="C37" s="456" t="s">
        <v>956</v>
      </c>
      <c r="D37" s="458">
        <v>100000</v>
      </c>
      <c r="E37" s="470">
        <v>63564.75</v>
      </c>
      <c r="F37" s="459">
        <f t="shared" si="2"/>
        <v>0.63564750000000003</v>
      </c>
      <c r="G37" s="441"/>
      <c r="H37" s="480"/>
    </row>
    <row r="38" spans="1:8" ht="14.25" x14ac:dyDescent="0.2">
      <c r="A38" s="456">
        <v>524</v>
      </c>
      <c r="B38" s="457">
        <v>100</v>
      </c>
      <c r="C38" s="456" t="s">
        <v>957</v>
      </c>
      <c r="D38" s="458">
        <v>25000</v>
      </c>
      <c r="E38" s="470">
        <v>14713.77</v>
      </c>
      <c r="F38" s="459">
        <f t="shared" si="2"/>
        <v>0.58855080000000004</v>
      </c>
      <c r="G38" s="441"/>
      <c r="H38" s="480"/>
    </row>
    <row r="39" spans="1:8" ht="14.25" x14ac:dyDescent="0.2">
      <c r="A39" s="456">
        <v>524</v>
      </c>
      <c r="B39" s="457">
        <v>110</v>
      </c>
      <c r="C39" s="456" t="s">
        <v>958</v>
      </c>
      <c r="D39" s="458">
        <v>9000</v>
      </c>
      <c r="E39" s="470">
        <v>5299.82</v>
      </c>
      <c r="F39" s="459">
        <f t="shared" si="2"/>
        <v>0.58886888888888889</v>
      </c>
      <c r="G39" s="441"/>
      <c r="H39" s="480"/>
    </row>
    <row r="40" spans="1:8" ht="14.25" x14ac:dyDescent="0.2">
      <c r="A40" s="456">
        <v>528</v>
      </c>
      <c r="B40" s="457">
        <v>110</v>
      </c>
      <c r="C40" s="456" t="s">
        <v>960</v>
      </c>
      <c r="D40" s="458">
        <v>3000</v>
      </c>
      <c r="E40" s="470">
        <v>0</v>
      </c>
      <c r="F40" s="459">
        <f t="shared" si="2"/>
        <v>0</v>
      </c>
      <c r="G40" s="441"/>
      <c r="H40" s="480"/>
    </row>
    <row r="41" spans="1:8" ht="14.25" x14ac:dyDescent="0.2">
      <c r="A41" s="456">
        <v>549</v>
      </c>
      <c r="B41" s="457">
        <v>100</v>
      </c>
      <c r="C41" s="456" t="s">
        <v>979</v>
      </c>
      <c r="D41" s="458">
        <v>2000</v>
      </c>
      <c r="E41" s="470">
        <v>223</v>
      </c>
      <c r="F41" s="459">
        <f t="shared" si="2"/>
        <v>0.1115</v>
      </c>
      <c r="G41" s="441"/>
      <c r="H41" s="480"/>
    </row>
    <row r="42" spans="1:8" ht="14.25" x14ac:dyDescent="0.2">
      <c r="A42" s="456">
        <v>549</v>
      </c>
      <c r="B42" s="457">
        <v>101</v>
      </c>
      <c r="C42" s="456" t="s">
        <v>980</v>
      </c>
      <c r="D42" s="458">
        <v>17000</v>
      </c>
      <c r="E42" s="470">
        <v>0</v>
      </c>
      <c r="F42" s="459">
        <f t="shared" si="2"/>
        <v>0</v>
      </c>
      <c r="G42" s="441"/>
      <c r="H42" s="480"/>
    </row>
    <row r="43" spans="1:8" ht="14.25" x14ac:dyDescent="0.2">
      <c r="A43" s="456">
        <v>558</v>
      </c>
      <c r="B43" s="457">
        <v>100</v>
      </c>
      <c r="C43" s="456" t="s">
        <v>968</v>
      </c>
      <c r="D43" s="458">
        <v>10000</v>
      </c>
      <c r="E43" s="470">
        <v>97846</v>
      </c>
      <c r="F43" s="459">
        <f t="shared" si="2"/>
        <v>9.7845999999999993</v>
      </c>
      <c r="G43" s="441"/>
      <c r="H43" s="480"/>
    </row>
    <row r="44" spans="1:8" ht="14.25" x14ac:dyDescent="0.2">
      <c r="A44" s="456">
        <v>562</v>
      </c>
      <c r="B44" s="457">
        <v>100</v>
      </c>
      <c r="C44" s="456" t="s">
        <v>981</v>
      </c>
      <c r="D44" s="458">
        <v>50000</v>
      </c>
      <c r="E44" s="470">
        <v>86208.34</v>
      </c>
      <c r="F44" s="459">
        <f t="shared" si="2"/>
        <v>1.7241667999999999</v>
      </c>
      <c r="G44" s="441"/>
      <c r="H44" s="480"/>
    </row>
    <row r="45" spans="1:8" ht="15" thickBot="1" x14ac:dyDescent="0.25">
      <c r="A45" s="465" t="s">
        <v>53</v>
      </c>
      <c r="B45" s="465"/>
      <c r="C45" s="466"/>
      <c r="D45" s="467">
        <f>SUM(D30:D44)</f>
        <v>5049000</v>
      </c>
      <c r="E45" s="467">
        <f>SUM(E30:E44)</f>
        <v>2193232.8499999996</v>
      </c>
      <c r="F45" s="468">
        <f t="shared" si="2"/>
        <v>0.43438955238661114</v>
      </c>
      <c r="G45" s="441"/>
      <c r="H45" s="480"/>
    </row>
    <row r="46" spans="1:8" ht="15" thickTop="1" x14ac:dyDescent="0.2">
      <c r="A46" s="712" t="s">
        <v>982</v>
      </c>
      <c r="B46" s="713"/>
      <c r="C46" s="714"/>
      <c r="D46" s="469"/>
      <c r="E46" s="469"/>
      <c r="F46" s="469"/>
      <c r="G46" s="441"/>
      <c r="H46" s="480"/>
    </row>
    <row r="47" spans="1:8" s="442" customFormat="1" ht="14.25" x14ac:dyDescent="0.2">
      <c r="A47" s="456">
        <v>501</v>
      </c>
      <c r="B47" s="457">
        <v>102</v>
      </c>
      <c r="C47" s="456" t="s">
        <v>946</v>
      </c>
      <c r="D47" s="458">
        <v>15000</v>
      </c>
      <c r="E47" s="470">
        <v>14232.79</v>
      </c>
      <c r="F47" s="459">
        <f t="shared" ref="F47:F65" si="3">E47/D47</f>
        <v>0.94885266666666668</v>
      </c>
      <c r="G47" s="441"/>
    </row>
    <row r="48" spans="1:8" s="442" customFormat="1" ht="14.25" x14ac:dyDescent="0.2">
      <c r="A48" s="456">
        <v>501</v>
      </c>
      <c r="B48" s="457">
        <v>103</v>
      </c>
      <c r="C48" s="456" t="s">
        <v>983</v>
      </c>
      <c r="D48" s="458">
        <v>28000</v>
      </c>
      <c r="E48" s="470">
        <v>14860.01</v>
      </c>
      <c r="F48" s="459">
        <f t="shared" si="3"/>
        <v>0.53071464285714287</v>
      </c>
      <c r="G48" s="441"/>
      <c r="H48" s="480"/>
    </row>
    <row r="49" spans="1:7" s="442" customFormat="1" ht="14.25" x14ac:dyDescent="0.2">
      <c r="A49" s="456">
        <v>501</v>
      </c>
      <c r="B49" s="457">
        <v>104</v>
      </c>
      <c r="C49" s="456" t="s">
        <v>984</v>
      </c>
      <c r="D49" s="458">
        <v>15000</v>
      </c>
      <c r="E49" s="470">
        <v>300</v>
      </c>
      <c r="F49" s="459">
        <f t="shared" si="3"/>
        <v>0.02</v>
      </c>
      <c r="G49" s="441"/>
    </row>
    <row r="50" spans="1:7" s="442" customFormat="1" ht="14.25" x14ac:dyDescent="0.2">
      <c r="A50" s="456">
        <v>511</v>
      </c>
      <c r="B50" s="457">
        <v>100</v>
      </c>
      <c r="C50" s="456" t="s">
        <v>950</v>
      </c>
      <c r="D50" s="458">
        <v>5000</v>
      </c>
      <c r="E50" s="470">
        <v>0</v>
      </c>
      <c r="F50" s="459">
        <f t="shared" si="3"/>
        <v>0</v>
      </c>
      <c r="G50" s="441"/>
    </row>
    <row r="51" spans="1:7" s="442" customFormat="1" ht="14.25" x14ac:dyDescent="0.2">
      <c r="A51" s="456">
        <v>512</v>
      </c>
      <c r="B51" s="457">
        <v>100</v>
      </c>
      <c r="C51" s="456" t="s">
        <v>952</v>
      </c>
      <c r="D51" s="458">
        <v>3000</v>
      </c>
      <c r="E51" s="470">
        <v>729</v>
      </c>
      <c r="F51" s="459">
        <f t="shared" si="3"/>
        <v>0.24299999999999999</v>
      </c>
      <c r="G51" s="441"/>
    </row>
    <row r="52" spans="1:7" s="442" customFormat="1" ht="14.25" x14ac:dyDescent="0.2">
      <c r="A52" s="456">
        <v>518</v>
      </c>
      <c r="B52" s="457">
        <v>100</v>
      </c>
      <c r="C52" s="456" t="s">
        <v>985</v>
      </c>
      <c r="D52" s="458">
        <v>2000</v>
      </c>
      <c r="E52" s="470">
        <v>0</v>
      </c>
      <c r="F52" s="459">
        <f t="shared" si="3"/>
        <v>0</v>
      </c>
      <c r="G52" s="441"/>
    </row>
    <row r="53" spans="1:7" s="442" customFormat="1" ht="14.25" x14ac:dyDescent="0.2">
      <c r="A53" s="456">
        <v>518</v>
      </c>
      <c r="B53" s="457">
        <v>102</v>
      </c>
      <c r="C53" s="456" t="s">
        <v>953</v>
      </c>
      <c r="D53" s="458">
        <v>20000</v>
      </c>
      <c r="E53" s="470">
        <v>9700</v>
      </c>
      <c r="F53" s="459">
        <f t="shared" si="3"/>
        <v>0.48499999999999999</v>
      </c>
      <c r="G53" s="441"/>
    </row>
    <row r="54" spans="1:7" s="442" customFormat="1" ht="14.25" x14ac:dyDescent="0.2">
      <c r="A54" s="456">
        <v>518</v>
      </c>
      <c r="B54" s="457">
        <v>103</v>
      </c>
      <c r="C54" s="456" t="s">
        <v>986</v>
      </c>
      <c r="D54" s="458">
        <v>15000</v>
      </c>
      <c r="E54" s="470">
        <v>610</v>
      </c>
      <c r="F54" s="459">
        <f t="shared" si="3"/>
        <v>4.0666666666666663E-2</v>
      </c>
      <c r="G54" s="441"/>
    </row>
    <row r="55" spans="1:7" s="442" customFormat="1" ht="14.25" x14ac:dyDescent="0.2">
      <c r="A55" s="456">
        <v>518</v>
      </c>
      <c r="B55" s="457">
        <v>109</v>
      </c>
      <c r="C55" s="456" t="s">
        <v>955</v>
      </c>
      <c r="D55" s="458">
        <v>170000</v>
      </c>
      <c r="E55" s="470">
        <v>86378.89</v>
      </c>
      <c r="F55" s="459">
        <f t="shared" si="3"/>
        <v>0.50811111764705885</v>
      </c>
      <c r="G55" s="441"/>
    </row>
    <row r="56" spans="1:7" s="442" customFormat="1" ht="14.25" x14ac:dyDescent="0.2">
      <c r="A56" s="456">
        <v>521</v>
      </c>
      <c r="B56" s="457">
        <v>100</v>
      </c>
      <c r="C56" s="456" t="s">
        <v>956</v>
      </c>
      <c r="D56" s="458">
        <v>1300000</v>
      </c>
      <c r="E56" s="470">
        <v>1358903.5</v>
      </c>
      <c r="F56" s="459">
        <f t="shared" si="3"/>
        <v>1.0453103846153846</v>
      </c>
      <c r="G56" s="441"/>
    </row>
    <row r="57" spans="1:7" s="442" customFormat="1" ht="14.25" x14ac:dyDescent="0.2">
      <c r="A57" s="456">
        <v>524</v>
      </c>
      <c r="B57" s="457">
        <v>100</v>
      </c>
      <c r="C57" s="456" t="s">
        <v>957</v>
      </c>
      <c r="D57" s="458">
        <v>325000</v>
      </c>
      <c r="E57" s="470">
        <v>339690</v>
      </c>
      <c r="F57" s="459">
        <f t="shared" si="3"/>
        <v>1.0451999999999999</v>
      </c>
      <c r="G57" s="441"/>
    </row>
    <row r="58" spans="1:7" s="442" customFormat="1" ht="14.25" x14ac:dyDescent="0.2">
      <c r="A58" s="456">
        <v>524</v>
      </c>
      <c r="B58" s="457">
        <v>110</v>
      </c>
      <c r="C58" s="456" t="s">
        <v>958</v>
      </c>
      <c r="D58" s="458">
        <v>117000</v>
      </c>
      <c r="E58" s="470">
        <v>122253.5</v>
      </c>
      <c r="F58" s="459">
        <f t="shared" si="3"/>
        <v>1.0449017094017095</v>
      </c>
      <c r="G58" s="441"/>
    </row>
    <row r="59" spans="1:7" s="442" customFormat="1" ht="14.25" x14ac:dyDescent="0.2">
      <c r="A59" s="456">
        <v>525</v>
      </c>
      <c r="B59" s="457">
        <v>100</v>
      </c>
      <c r="C59" s="456" t="s">
        <v>959</v>
      </c>
      <c r="D59" s="458">
        <v>15000</v>
      </c>
      <c r="E59" s="470">
        <v>11288</v>
      </c>
      <c r="F59" s="459">
        <f t="shared" si="3"/>
        <v>0.75253333333333339</v>
      </c>
      <c r="G59" s="441"/>
    </row>
    <row r="60" spans="1:7" s="442" customFormat="1" ht="14.25" x14ac:dyDescent="0.2">
      <c r="A60" s="456">
        <v>528</v>
      </c>
      <c r="B60" s="457">
        <v>110</v>
      </c>
      <c r="C60" s="456" t="s">
        <v>960</v>
      </c>
      <c r="D60" s="458">
        <v>11000</v>
      </c>
      <c r="E60" s="470">
        <v>10212</v>
      </c>
      <c r="F60" s="459">
        <f t="shared" si="3"/>
        <v>0.92836363636363639</v>
      </c>
      <c r="G60" s="441"/>
    </row>
    <row r="61" spans="1:7" s="442" customFormat="1" ht="14.25" x14ac:dyDescent="0.2">
      <c r="A61" s="456">
        <v>548</v>
      </c>
      <c r="B61" s="457">
        <v>100</v>
      </c>
      <c r="C61" s="456" t="s">
        <v>961</v>
      </c>
      <c r="D61" s="458">
        <v>66000</v>
      </c>
      <c r="E61" s="470">
        <v>89661</v>
      </c>
      <c r="F61" s="459">
        <f t="shared" si="3"/>
        <v>1.3585</v>
      </c>
      <c r="G61" s="441"/>
    </row>
    <row r="62" spans="1:7" s="442" customFormat="1" ht="14.25" x14ac:dyDescent="0.2">
      <c r="A62" s="456">
        <v>549</v>
      </c>
      <c r="B62" s="457">
        <v>100</v>
      </c>
      <c r="C62" s="456" t="s">
        <v>987</v>
      </c>
      <c r="D62" s="458">
        <v>15000</v>
      </c>
      <c r="E62" s="470">
        <v>16651.38</v>
      </c>
      <c r="F62" s="459">
        <f t="shared" si="3"/>
        <v>1.1100920000000001</v>
      </c>
      <c r="G62" s="441"/>
    </row>
    <row r="63" spans="1:7" s="442" customFormat="1" ht="14.25" x14ac:dyDescent="0.2">
      <c r="A63" s="456">
        <v>549</v>
      </c>
      <c r="B63" s="457">
        <v>101</v>
      </c>
      <c r="C63" s="456" t="s">
        <v>988</v>
      </c>
      <c r="D63" s="458">
        <v>4000</v>
      </c>
      <c r="E63" s="470">
        <v>3975</v>
      </c>
      <c r="F63" s="459">
        <f t="shared" si="3"/>
        <v>0.99375000000000002</v>
      </c>
      <c r="G63" s="441"/>
    </row>
    <row r="64" spans="1:7" s="442" customFormat="1" ht="14.25" x14ac:dyDescent="0.2">
      <c r="A64" s="456">
        <v>551</v>
      </c>
      <c r="B64" s="457">
        <v>100</v>
      </c>
      <c r="C64" s="456" t="s">
        <v>989</v>
      </c>
      <c r="D64" s="458">
        <v>20000</v>
      </c>
      <c r="E64" s="470">
        <v>19980</v>
      </c>
      <c r="F64" s="459">
        <f t="shared" si="3"/>
        <v>0.999</v>
      </c>
      <c r="G64" s="441"/>
    </row>
    <row r="65" spans="1:8" s="442" customFormat="1" ht="14.25" x14ac:dyDescent="0.2">
      <c r="A65" s="456">
        <v>558</v>
      </c>
      <c r="B65" s="457">
        <v>100</v>
      </c>
      <c r="C65" s="456" t="s">
        <v>968</v>
      </c>
      <c r="D65" s="458">
        <v>10000</v>
      </c>
      <c r="E65" s="470">
        <v>23176</v>
      </c>
      <c r="F65" s="459">
        <f t="shared" si="3"/>
        <v>2.3176000000000001</v>
      </c>
      <c r="G65" s="441"/>
    </row>
    <row r="66" spans="1:8" s="442" customFormat="1" ht="14.25" x14ac:dyDescent="0.2">
      <c r="A66" s="456">
        <v>549</v>
      </c>
      <c r="B66" s="457">
        <v>102</v>
      </c>
      <c r="C66" s="456" t="s">
        <v>990</v>
      </c>
      <c r="D66" s="458"/>
      <c r="E66" s="470"/>
      <c r="F66" s="459"/>
      <c r="G66" s="441"/>
      <c r="H66" s="480"/>
    </row>
    <row r="67" spans="1:8" ht="15" thickBot="1" x14ac:dyDescent="0.25">
      <c r="A67" s="465" t="s">
        <v>53</v>
      </c>
      <c r="B67" s="465"/>
      <c r="C67" s="466"/>
      <c r="D67" s="467">
        <f>SUM(D47:D66)</f>
        <v>2156000</v>
      </c>
      <c r="E67" s="467">
        <f>SUM(E47:E66)</f>
        <v>2122601.0699999998</v>
      </c>
      <c r="F67" s="468">
        <f>E67/D67</f>
        <v>0.9845088450834879</v>
      </c>
      <c r="G67" s="441"/>
    </row>
    <row r="68" spans="1:8" ht="15" thickTop="1" x14ac:dyDescent="0.2">
      <c r="A68" s="712" t="s">
        <v>991</v>
      </c>
      <c r="B68" s="713"/>
      <c r="C68" s="714"/>
      <c r="D68" s="469"/>
      <c r="E68" s="469"/>
      <c r="F68" s="469"/>
      <c r="G68" s="441"/>
    </row>
    <row r="69" spans="1:8" s="442" customFormat="1" ht="14.25" x14ac:dyDescent="0.2">
      <c r="A69" s="456">
        <v>501</v>
      </c>
      <c r="B69" s="457">
        <v>102</v>
      </c>
      <c r="C69" s="456" t="s">
        <v>946</v>
      </c>
      <c r="D69" s="458">
        <v>3000</v>
      </c>
      <c r="E69" s="470">
        <v>2490</v>
      </c>
      <c r="F69" s="459">
        <f t="shared" ref="F69:F77" si="4">E69/D69</f>
        <v>0.83</v>
      </c>
      <c r="G69" s="441"/>
      <c r="H69" s="480"/>
    </row>
    <row r="70" spans="1:8" s="442" customFormat="1" ht="14.25" x14ac:dyDescent="0.2">
      <c r="A70" s="456">
        <v>512</v>
      </c>
      <c r="B70" s="457">
        <v>100</v>
      </c>
      <c r="C70" s="456" t="s">
        <v>952</v>
      </c>
      <c r="D70" s="458">
        <v>1000</v>
      </c>
      <c r="E70" s="470">
        <v>0</v>
      </c>
      <c r="F70" s="459">
        <f t="shared" si="4"/>
        <v>0</v>
      </c>
      <c r="G70" s="441"/>
    </row>
    <row r="71" spans="1:8" s="442" customFormat="1" ht="14.25" x14ac:dyDescent="0.2">
      <c r="A71" s="456">
        <v>518</v>
      </c>
      <c r="B71" s="457">
        <v>102</v>
      </c>
      <c r="C71" s="456" t="s">
        <v>953</v>
      </c>
      <c r="D71" s="458">
        <v>10000</v>
      </c>
      <c r="E71" s="470">
        <v>0</v>
      </c>
      <c r="F71" s="459">
        <f t="shared" si="4"/>
        <v>0</v>
      </c>
      <c r="G71" s="441"/>
    </row>
    <row r="72" spans="1:8" s="442" customFormat="1" ht="14.25" x14ac:dyDescent="0.2">
      <c r="A72" s="456">
        <v>518</v>
      </c>
      <c r="B72" s="457">
        <v>109</v>
      </c>
      <c r="C72" s="456" t="s">
        <v>955</v>
      </c>
      <c r="D72" s="458">
        <v>5000</v>
      </c>
      <c r="E72" s="470">
        <v>3815</v>
      </c>
      <c r="F72" s="459">
        <f t="shared" si="4"/>
        <v>0.76300000000000001</v>
      </c>
      <c r="G72" s="441"/>
    </row>
    <row r="73" spans="1:8" s="442" customFormat="1" ht="14.25" x14ac:dyDescent="0.2">
      <c r="A73" s="456">
        <v>521</v>
      </c>
      <c r="B73" s="457">
        <v>100</v>
      </c>
      <c r="C73" s="456" t="s">
        <v>956</v>
      </c>
      <c r="D73" s="458">
        <v>390000</v>
      </c>
      <c r="E73" s="470">
        <v>376443.26</v>
      </c>
      <c r="F73" s="459">
        <f t="shared" si="4"/>
        <v>0.96523912820512825</v>
      </c>
      <c r="G73" s="441"/>
    </row>
    <row r="74" spans="1:8" s="442" customFormat="1" ht="14.25" x14ac:dyDescent="0.2">
      <c r="A74" s="456">
        <v>524</v>
      </c>
      <c r="B74" s="457">
        <v>100</v>
      </c>
      <c r="C74" s="456" t="s">
        <v>957</v>
      </c>
      <c r="D74" s="458">
        <v>103000</v>
      </c>
      <c r="E74" s="470">
        <v>91737.86</v>
      </c>
      <c r="F74" s="459">
        <f t="shared" si="4"/>
        <v>0.89065883495145637</v>
      </c>
      <c r="G74" s="441"/>
    </row>
    <row r="75" spans="1:8" s="442" customFormat="1" ht="14.25" x14ac:dyDescent="0.2">
      <c r="A75" s="456">
        <v>524</v>
      </c>
      <c r="B75" s="457">
        <v>110</v>
      </c>
      <c r="C75" s="456" t="s">
        <v>958</v>
      </c>
      <c r="D75" s="458">
        <v>38000</v>
      </c>
      <c r="E75" s="470">
        <v>33021.94</v>
      </c>
      <c r="F75" s="459">
        <f t="shared" si="4"/>
        <v>0.86899842105263159</v>
      </c>
      <c r="G75" s="441"/>
    </row>
    <row r="76" spans="1:8" ht="14.25" x14ac:dyDescent="0.2">
      <c r="A76" s="456">
        <v>528</v>
      </c>
      <c r="B76" s="457">
        <v>110</v>
      </c>
      <c r="C76" s="456" t="s">
        <v>960</v>
      </c>
      <c r="D76" s="458">
        <v>6000</v>
      </c>
      <c r="E76" s="470">
        <v>7406</v>
      </c>
      <c r="F76" s="459">
        <f t="shared" si="4"/>
        <v>1.2343333333333333</v>
      </c>
      <c r="G76" s="441"/>
    </row>
    <row r="77" spans="1:8" ht="15" thickBot="1" x14ac:dyDescent="0.25">
      <c r="A77" s="465" t="s">
        <v>53</v>
      </c>
      <c r="B77" s="465"/>
      <c r="C77" s="466"/>
      <c r="D77" s="467">
        <f>SUM(D69:D76)</f>
        <v>556000</v>
      </c>
      <c r="E77" s="467">
        <f>SUM(E69:E76)</f>
        <v>514914.06</v>
      </c>
      <c r="F77" s="468">
        <f t="shared" si="4"/>
        <v>0.92610442446043162</v>
      </c>
      <c r="G77" s="441"/>
    </row>
    <row r="78" spans="1:8" ht="15" thickTop="1" x14ac:dyDescent="0.2">
      <c r="A78" s="712" t="s">
        <v>992</v>
      </c>
      <c r="B78" s="713"/>
      <c r="C78" s="714"/>
      <c r="D78" s="469"/>
      <c r="E78" s="469"/>
      <c r="F78" s="469"/>
      <c r="G78" s="441"/>
    </row>
    <row r="79" spans="1:8" s="442" customFormat="1" ht="14.25" x14ac:dyDescent="0.2">
      <c r="A79" s="456">
        <v>501</v>
      </c>
      <c r="B79" s="457">
        <v>102</v>
      </c>
      <c r="C79" s="456" t="s">
        <v>946</v>
      </c>
      <c r="D79" s="458">
        <v>2000</v>
      </c>
      <c r="E79" s="470">
        <v>1267</v>
      </c>
      <c r="F79" s="459">
        <f t="shared" ref="F79:F86" si="5">E79/D79</f>
        <v>0.63349999999999995</v>
      </c>
      <c r="G79" s="441"/>
    </row>
    <row r="80" spans="1:8" s="442" customFormat="1" ht="14.25" x14ac:dyDescent="0.2">
      <c r="A80" s="456">
        <v>512</v>
      </c>
      <c r="B80" s="457">
        <v>100</v>
      </c>
      <c r="C80" s="456" t="s">
        <v>952</v>
      </c>
      <c r="D80" s="458">
        <v>1000</v>
      </c>
      <c r="E80" s="470">
        <v>324</v>
      </c>
      <c r="F80" s="459">
        <f t="shared" si="5"/>
        <v>0.32400000000000001</v>
      </c>
      <c r="G80" s="441"/>
    </row>
    <row r="81" spans="1:8" s="442" customFormat="1" ht="14.25" x14ac:dyDescent="0.2">
      <c r="A81" s="456">
        <v>518</v>
      </c>
      <c r="B81" s="457">
        <v>102</v>
      </c>
      <c r="C81" s="456" t="s">
        <v>953</v>
      </c>
      <c r="D81" s="458">
        <v>20000</v>
      </c>
      <c r="E81" s="470">
        <v>3800</v>
      </c>
      <c r="F81" s="459">
        <f t="shared" si="5"/>
        <v>0.19</v>
      </c>
      <c r="G81" s="441"/>
    </row>
    <row r="82" spans="1:8" s="442" customFormat="1" ht="14.25" x14ac:dyDescent="0.2">
      <c r="A82" s="456">
        <v>521</v>
      </c>
      <c r="B82" s="457">
        <v>100</v>
      </c>
      <c r="C82" s="456" t="s">
        <v>956</v>
      </c>
      <c r="D82" s="458">
        <v>500000</v>
      </c>
      <c r="E82" s="470">
        <v>562203.74</v>
      </c>
      <c r="F82" s="459">
        <f t="shared" si="5"/>
        <v>1.1244074799999999</v>
      </c>
      <c r="G82" s="441"/>
    </row>
    <row r="83" spans="1:8" s="442" customFormat="1" ht="14.25" x14ac:dyDescent="0.2">
      <c r="A83" s="456">
        <v>524</v>
      </c>
      <c r="B83" s="457">
        <v>100</v>
      </c>
      <c r="C83" s="456" t="s">
        <v>957</v>
      </c>
      <c r="D83" s="458">
        <v>130000</v>
      </c>
      <c r="E83" s="470">
        <v>140553.22</v>
      </c>
      <c r="F83" s="459">
        <f t="shared" si="5"/>
        <v>1.0811786153846155</v>
      </c>
      <c r="G83" s="441"/>
    </row>
    <row r="84" spans="1:8" s="442" customFormat="1" ht="14.25" x14ac:dyDescent="0.2">
      <c r="A84" s="456">
        <v>524</v>
      </c>
      <c r="B84" s="457">
        <v>110</v>
      </c>
      <c r="C84" s="456" t="s">
        <v>958</v>
      </c>
      <c r="D84" s="458">
        <v>50000</v>
      </c>
      <c r="E84" s="470">
        <v>50610.17</v>
      </c>
      <c r="F84" s="459">
        <f t="shared" si="5"/>
        <v>1.0122034</v>
      </c>
      <c r="G84" s="441"/>
    </row>
    <row r="85" spans="1:8" s="442" customFormat="1" ht="14.25" x14ac:dyDescent="0.2">
      <c r="A85" s="456">
        <v>528</v>
      </c>
      <c r="B85" s="457">
        <v>110</v>
      </c>
      <c r="C85" s="456" t="s">
        <v>960</v>
      </c>
      <c r="D85" s="458">
        <v>11000</v>
      </c>
      <c r="E85" s="470">
        <v>13317</v>
      </c>
      <c r="F85" s="459">
        <f t="shared" si="5"/>
        <v>1.2106363636363637</v>
      </c>
      <c r="G85" s="441"/>
    </row>
    <row r="86" spans="1:8" ht="15" thickBot="1" x14ac:dyDescent="0.25">
      <c r="A86" s="465" t="s">
        <v>53</v>
      </c>
      <c r="B86" s="465"/>
      <c r="C86" s="466"/>
      <c r="D86" s="467">
        <f>SUM(D79:D85)</f>
        <v>714000</v>
      </c>
      <c r="E86" s="467">
        <f>SUM(E79:E85)</f>
        <v>772075.13</v>
      </c>
      <c r="F86" s="468">
        <f t="shared" si="5"/>
        <v>1.0813377170868348</v>
      </c>
      <c r="G86" s="441"/>
    </row>
    <row r="87" spans="1:8" ht="15" thickTop="1" x14ac:dyDescent="0.2">
      <c r="A87" s="712" t="s">
        <v>993</v>
      </c>
      <c r="B87" s="713"/>
      <c r="C87" s="714"/>
      <c r="D87" s="469"/>
      <c r="E87" s="469"/>
      <c r="F87" s="469"/>
      <c r="G87" s="441"/>
    </row>
    <row r="88" spans="1:8" s="442" customFormat="1" ht="14.25" x14ac:dyDescent="0.2">
      <c r="A88" s="456">
        <v>501</v>
      </c>
      <c r="B88" s="457">
        <v>102</v>
      </c>
      <c r="C88" s="456" t="s">
        <v>946</v>
      </c>
      <c r="D88" s="458">
        <v>10000</v>
      </c>
      <c r="E88" s="470">
        <v>36150.92</v>
      </c>
      <c r="F88" s="459">
        <f t="shared" ref="F88:F104" si="6">E88/D88</f>
        <v>3.6150919999999998</v>
      </c>
      <c r="G88" s="441"/>
    </row>
    <row r="89" spans="1:8" s="442" customFormat="1" ht="14.25" x14ac:dyDescent="0.2">
      <c r="A89" s="456">
        <v>501</v>
      </c>
      <c r="B89" s="457">
        <v>121</v>
      </c>
      <c r="C89" s="456" t="s">
        <v>947</v>
      </c>
      <c r="D89" s="458">
        <v>4000000</v>
      </c>
      <c r="E89" s="470">
        <v>2684686.2</v>
      </c>
      <c r="F89" s="459">
        <f t="shared" si="6"/>
        <v>0.67117155000000006</v>
      </c>
      <c r="G89" s="441"/>
    </row>
    <row r="90" spans="1:8" s="442" customFormat="1" ht="14.25" x14ac:dyDescent="0.2">
      <c r="A90" s="456">
        <v>502</v>
      </c>
      <c r="B90" s="457">
        <v>121</v>
      </c>
      <c r="C90" s="456" t="s">
        <v>948</v>
      </c>
      <c r="D90" s="458">
        <v>170000</v>
      </c>
      <c r="E90" s="470">
        <v>214710.45</v>
      </c>
      <c r="F90" s="459">
        <f t="shared" si="6"/>
        <v>1.2630026470588236</v>
      </c>
      <c r="G90" s="441"/>
    </row>
    <row r="91" spans="1:8" s="442" customFormat="1" ht="14.25" x14ac:dyDescent="0.2">
      <c r="A91" s="456">
        <v>502</v>
      </c>
      <c r="B91" s="457">
        <v>122</v>
      </c>
      <c r="C91" s="456" t="s">
        <v>949</v>
      </c>
      <c r="D91" s="458">
        <v>30000</v>
      </c>
      <c r="E91" s="470">
        <v>36404.160000000003</v>
      </c>
      <c r="F91" s="459">
        <f t="shared" si="6"/>
        <v>1.2134720000000001</v>
      </c>
      <c r="G91" s="441"/>
      <c r="H91" s="480"/>
    </row>
    <row r="92" spans="1:8" s="442" customFormat="1" ht="14.25" x14ac:dyDescent="0.2">
      <c r="A92" s="456">
        <v>511</v>
      </c>
      <c r="B92" s="457">
        <v>100</v>
      </c>
      <c r="C92" s="456" t="s">
        <v>950</v>
      </c>
      <c r="D92" s="458">
        <v>250000</v>
      </c>
      <c r="E92" s="470">
        <v>215043.26</v>
      </c>
      <c r="F92" s="459">
        <f t="shared" si="6"/>
        <v>0.86017304000000006</v>
      </c>
      <c r="G92" s="440"/>
    </row>
    <row r="93" spans="1:8" s="442" customFormat="1" ht="14.25" x14ac:dyDescent="0.2">
      <c r="A93" s="456">
        <v>511</v>
      </c>
      <c r="B93" s="457">
        <v>101</v>
      </c>
      <c r="C93" s="456" t="s">
        <v>951</v>
      </c>
      <c r="D93" s="458">
        <v>65000</v>
      </c>
      <c r="E93" s="470">
        <v>48693.62</v>
      </c>
      <c r="F93" s="459">
        <f t="shared" si="6"/>
        <v>0.7491326153846154</v>
      </c>
      <c r="G93" s="440"/>
    </row>
    <row r="94" spans="1:8" s="442" customFormat="1" ht="14.25" x14ac:dyDescent="0.2">
      <c r="A94" s="456">
        <v>518</v>
      </c>
      <c r="B94" s="457">
        <v>105</v>
      </c>
      <c r="C94" s="456" t="s">
        <v>954</v>
      </c>
      <c r="D94" s="458">
        <v>10000</v>
      </c>
      <c r="E94" s="470">
        <v>10429.83</v>
      </c>
      <c r="F94" s="459">
        <f t="shared" si="6"/>
        <v>1.042983</v>
      </c>
      <c r="G94" s="441"/>
    </row>
    <row r="95" spans="1:8" s="442" customFormat="1" ht="14.25" x14ac:dyDescent="0.2">
      <c r="A95" s="456">
        <v>518</v>
      </c>
      <c r="B95" s="457">
        <v>109</v>
      </c>
      <c r="C95" s="456" t="s">
        <v>955</v>
      </c>
      <c r="D95" s="458">
        <v>35000</v>
      </c>
      <c r="E95" s="470">
        <v>117547.3</v>
      </c>
      <c r="F95" s="459">
        <f t="shared" si="6"/>
        <v>3.3584942857142859</v>
      </c>
      <c r="G95" s="440"/>
    </row>
    <row r="96" spans="1:8" s="442" customFormat="1" ht="14.25" x14ac:dyDescent="0.2">
      <c r="A96" s="456">
        <v>521</v>
      </c>
      <c r="B96" s="457">
        <v>100</v>
      </c>
      <c r="C96" s="456" t="s">
        <v>956</v>
      </c>
      <c r="D96" s="458">
        <v>520000</v>
      </c>
      <c r="E96" s="470">
        <v>614760</v>
      </c>
      <c r="F96" s="459">
        <f t="shared" si="6"/>
        <v>1.1822307692307692</v>
      </c>
      <c r="G96" s="441"/>
    </row>
    <row r="97" spans="1:8" ht="14.25" x14ac:dyDescent="0.2">
      <c r="A97" s="456">
        <v>524</v>
      </c>
      <c r="B97" s="457">
        <v>100</v>
      </c>
      <c r="C97" s="456" t="s">
        <v>957</v>
      </c>
      <c r="D97" s="458">
        <v>130000</v>
      </c>
      <c r="E97" s="470">
        <v>144182.64000000001</v>
      </c>
      <c r="F97" s="459">
        <f t="shared" si="6"/>
        <v>1.1090972307692308</v>
      </c>
      <c r="G97" s="441"/>
    </row>
    <row r="98" spans="1:8" ht="14.25" x14ac:dyDescent="0.2">
      <c r="A98" s="456">
        <v>524</v>
      </c>
      <c r="B98" s="457">
        <v>110</v>
      </c>
      <c r="C98" s="456" t="s">
        <v>958</v>
      </c>
      <c r="D98" s="458">
        <v>48000</v>
      </c>
      <c r="E98" s="470">
        <v>51885.01</v>
      </c>
      <c r="F98" s="459">
        <f t="shared" si="6"/>
        <v>1.0809377083333334</v>
      </c>
      <c r="G98" s="441"/>
    </row>
    <row r="99" spans="1:8" ht="14.25" x14ac:dyDescent="0.2">
      <c r="A99" s="456">
        <v>528</v>
      </c>
      <c r="B99" s="457">
        <v>110</v>
      </c>
      <c r="C99" s="456" t="s">
        <v>960</v>
      </c>
      <c r="D99" s="458">
        <v>12000</v>
      </c>
      <c r="E99" s="470">
        <v>8487</v>
      </c>
      <c r="F99" s="459">
        <f t="shared" si="6"/>
        <v>0.70725000000000005</v>
      </c>
      <c r="G99" s="441"/>
    </row>
    <row r="100" spans="1:8" ht="14.25" x14ac:dyDescent="0.2">
      <c r="A100" s="456">
        <v>538</v>
      </c>
      <c r="B100" s="457">
        <v>102</v>
      </c>
      <c r="C100" s="456" t="s">
        <v>962</v>
      </c>
      <c r="D100" s="458">
        <v>1000</v>
      </c>
      <c r="E100" s="470">
        <v>0</v>
      </c>
      <c r="F100" s="459">
        <f t="shared" si="6"/>
        <v>0</v>
      </c>
      <c r="G100" s="441"/>
    </row>
    <row r="101" spans="1:8" s="442" customFormat="1" ht="14.25" x14ac:dyDescent="0.2">
      <c r="A101" s="456">
        <v>549</v>
      </c>
      <c r="B101" s="457">
        <v>101</v>
      </c>
      <c r="C101" s="456" t="s">
        <v>994</v>
      </c>
      <c r="D101" s="458">
        <v>50000</v>
      </c>
      <c r="E101" s="470">
        <v>5055.8</v>
      </c>
      <c r="F101" s="459">
        <f t="shared" si="6"/>
        <v>0.101116</v>
      </c>
      <c r="G101" s="441"/>
    </row>
    <row r="102" spans="1:8" s="442" customFormat="1" ht="14.25" x14ac:dyDescent="0.2">
      <c r="A102" s="456">
        <v>551</v>
      </c>
      <c r="B102" s="457">
        <v>100</v>
      </c>
      <c r="C102" s="456" t="s">
        <v>965</v>
      </c>
      <c r="D102" s="458">
        <v>600000</v>
      </c>
      <c r="E102" s="470">
        <v>357921.5</v>
      </c>
      <c r="F102" s="459">
        <f t="shared" si="6"/>
        <v>0.59653583333333338</v>
      </c>
      <c r="G102" s="441"/>
    </row>
    <row r="103" spans="1:8" s="442" customFormat="1" ht="14.25" x14ac:dyDescent="0.2">
      <c r="A103" s="462">
        <v>558</v>
      </c>
      <c r="B103" s="463">
        <v>100</v>
      </c>
      <c r="C103" s="462" t="s">
        <v>995</v>
      </c>
      <c r="D103" s="464"/>
      <c r="E103" s="481">
        <v>12542.15</v>
      </c>
      <c r="F103" s="482"/>
      <c r="G103" s="441"/>
    </row>
    <row r="104" spans="1:8" ht="15" thickBot="1" x14ac:dyDescent="0.25">
      <c r="A104" s="465" t="s">
        <v>53</v>
      </c>
      <c r="B104" s="465"/>
      <c r="C104" s="466"/>
      <c r="D104" s="467">
        <f>SUM(D88:D102)</f>
        <v>5931000</v>
      </c>
      <c r="E104" s="467">
        <f>SUM(E88:E103)</f>
        <v>4558499.8399999999</v>
      </c>
      <c r="F104" s="468">
        <f t="shared" si="6"/>
        <v>0.76858874388804588</v>
      </c>
      <c r="G104" s="441"/>
    </row>
    <row r="105" spans="1:8" ht="15" thickTop="1" x14ac:dyDescent="0.2">
      <c r="A105" s="712" t="s">
        <v>996</v>
      </c>
      <c r="B105" s="713"/>
      <c r="C105" s="714"/>
      <c r="D105" s="469"/>
      <c r="E105" s="469"/>
      <c r="F105" s="469"/>
      <c r="G105" s="441"/>
    </row>
    <row r="106" spans="1:8" s="442" customFormat="1" ht="14.25" x14ac:dyDescent="0.2">
      <c r="A106" s="456">
        <v>501</v>
      </c>
      <c r="B106" s="457">
        <v>102</v>
      </c>
      <c r="C106" s="456" t="s">
        <v>946</v>
      </c>
      <c r="D106" s="458">
        <v>2000</v>
      </c>
      <c r="E106" s="470">
        <v>0</v>
      </c>
      <c r="F106" s="459">
        <f t="shared" ref="F106:F118" si="7">E106/D106</f>
        <v>0</v>
      </c>
      <c r="G106" s="441"/>
      <c r="H106" s="480"/>
    </row>
    <row r="107" spans="1:8" s="442" customFormat="1" ht="14.25" x14ac:dyDescent="0.2">
      <c r="A107" s="456">
        <v>501</v>
      </c>
      <c r="B107" s="457">
        <v>121</v>
      </c>
      <c r="C107" s="456" t="s">
        <v>947</v>
      </c>
      <c r="D107" s="458">
        <v>190000</v>
      </c>
      <c r="E107" s="470">
        <v>171143.83</v>
      </c>
      <c r="F107" s="459">
        <f t="shared" si="7"/>
        <v>0.90075699999999992</v>
      </c>
      <c r="G107" s="441"/>
    </row>
    <row r="108" spans="1:8" s="442" customFormat="1" ht="14.25" x14ac:dyDescent="0.2">
      <c r="A108" s="456">
        <v>502</v>
      </c>
      <c r="B108" s="457">
        <v>121</v>
      </c>
      <c r="C108" s="456" t="s">
        <v>948</v>
      </c>
      <c r="D108" s="458">
        <v>15000</v>
      </c>
      <c r="E108" s="470">
        <v>9996.48</v>
      </c>
      <c r="F108" s="459">
        <f t="shared" si="7"/>
        <v>0.66643200000000002</v>
      </c>
      <c r="G108" s="441"/>
    </row>
    <row r="109" spans="1:8" s="442" customFormat="1" ht="14.25" x14ac:dyDescent="0.2">
      <c r="A109" s="456">
        <v>502</v>
      </c>
      <c r="B109" s="457">
        <v>122</v>
      </c>
      <c r="C109" s="456" t="s">
        <v>949</v>
      </c>
      <c r="D109" s="458">
        <v>2000</v>
      </c>
      <c r="E109" s="470">
        <v>152</v>
      </c>
      <c r="F109" s="459">
        <f t="shared" si="7"/>
        <v>7.5999999999999998E-2</v>
      </c>
      <c r="G109" s="441"/>
    </row>
    <row r="110" spans="1:8" s="442" customFormat="1" ht="14.25" x14ac:dyDescent="0.2">
      <c r="A110" s="456">
        <v>511</v>
      </c>
      <c r="B110" s="457">
        <v>100</v>
      </c>
      <c r="C110" s="456" t="s">
        <v>950</v>
      </c>
      <c r="D110" s="458">
        <v>30000</v>
      </c>
      <c r="E110" s="470">
        <v>8754</v>
      </c>
      <c r="F110" s="459">
        <f t="shared" si="7"/>
        <v>0.2918</v>
      </c>
      <c r="G110" s="441"/>
    </row>
    <row r="111" spans="1:8" s="442" customFormat="1" ht="14.25" x14ac:dyDescent="0.2">
      <c r="A111" s="456">
        <v>518</v>
      </c>
      <c r="B111" s="457">
        <v>105</v>
      </c>
      <c r="C111" s="456" t="s">
        <v>954</v>
      </c>
      <c r="D111" s="458">
        <v>10000</v>
      </c>
      <c r="E111" s="470">
        <v>6389.01</v>
      </c>
      <c r="F111" s="459">
        <f t="shared" si="7"/>
        <v>0.63890100000000005</v>
      </c>
      <c r="G111" s="441"/>
    </row>
    <row r="112" spans="1:8" s="442" customFormat="1" ht="14.25" x14ac:dyDescent="0.2">
      <c r="A112" s="456">
        <v>518</v>
      </c>
      <c r="B112" s="457">
        <v>109</v>
      </c>
      <c r="C112" s="456" t="s">
        <v>955</v>
      </c>
      <c r="D112" s="458">
        <v>10000</v>
      </c>
      <c r="E112" s="470">
        <v>5165.6099999999997</v>
      </c>
      <c r="F112" s="459">
        <f t="shared" si="7"/>
        <v>0.51656099999999994</v>
      </c>
      <c r="G112" s="441"/>
    </row>
    <row r="113" spans="1:8" s="442" customFormat="1" ht="14.25" x14ac:dyDescent="0.2">
      <c r="A113" s="456">
        <v>521</v>
      </c>
      <c r="B113" s="457">
        <v>100</v>
      </c>
      <c r="C113" s="456" t="s">
        <v>956</v>
      </c>
      <c r="D113" s="458">
        <v>55000</v>
      </c>
      <c r="E113" s="470">
        <v>39092.76</v>
      </c>
      <c r="F113" s="459">
        <f t="shared" si="7"/>
        <v>0.7107774545454546</v>
      </c>
      <c r="G113" s="441"/>
    </row>
    <row r="114" spans="1:8" s="442" customFormat="1" ht="14.25" x14ac:dyDescent="0.2">
      <c r="A114" s="456">
        <v>524</v>
      </c>
      <c r="B114" s="457">
        <v>100</v>
      </c>
      <c r="C114" s="456" t="s">
        <v>957</v>
      </c>
      <c r="D114" s="458">
        <v>15000</v>
      </c>
      <c r="E114" s="470">
        <v>9770.2800000000007</v>
      </c>
      <c r="F114" s="459">
        <f t="shared" si="7"/>
        <v>0.65135200000000004</v>
      </c>
      <c r="G114" s="441"/>
    </row>
    <row r="115" spans="1:8" s="442" customFormat="1" ht="14.25" x14ac:dyDescent="0.2">
      <c r="A115" s="456">
        <v>524</v>
      </c>
      <c r="B115" s="457">
        <v>110</v>
      </c>
      <c r="C115" s="456" t="s">
        <v>958</v>
      </c>
      <c r="D115" s="458">
        <v>6000</v>
      </c>
      <c r="E115" s="470">
        <v>3514.22</v>
      </c>
      <c r="F115" s="459">
        <f t="shared" si="7"/>
        <v>0.58570333333333335</v>
      </c>
      <c r="G115" s="441"/>
    </row>
    <row r="116" spans="1:8" s="442" customFormat="1" ht="14.25" x14ac:dyDescent="0.2">
      <c r="A116" s="456">
        <v>549</v>
      </c>
      <c r="B116" s="457">
        <v>101</v>
      </c>
      <c r="C116" s="456" t="s">
        <v>994</v>
      </c>
      <c r="D116" s="458">
        <v>1000</v>
      </c>
      <c r="E116" s="470">
        <v>762.8</v>
      </c>
      <c r="F116" s="459">
        <f t="shared" si="7"/>
        <v>0.76279999999999992</v>
      </c>
      <c r="G116" s="441"/>
    </row>
    <row r="117" spans="1:8" s="442" customFormat="1" ht="14.25" x14ac:dyDescent="0.2">
      <c r="A117" s="456">
        <v>551</v>
      </c>
      <c r="B117" s="457">
        <v>100</v>
      </c>
      <c r="C117" s="456" t="s">
        <v>965</v>
      </c>
      <c r="D117" s="458">
        <v>20000</v>
      </c>
      <c r="E117" s="470">
        <v>14865</v>
      </c>
      <c r="F117" s="459">
        <f t="shared" si="7"/>
        <v>0.74324999999999997</v>
      </c>
      <c r="G117" s="441"/>
    </row>
    <row r="118" spans="1:8" ht="15" thickBot="1" x14ac:dyDescent="0.25">
      <c r="A118" s="465" t="s">
        <v>53</v>
      </c>
      <c r="B118" s="465"/>
      <c r="C118" s="466"/>
      <c r="D118" s="467">
        <f>SUM(D106:D117)</f>
        <v>356000</v>
      </c>
      <c r="E118" s="467">
        <f>SUM(E106:E117)</f>
        <v>269605.99</v>
      </c>
      <c r="F118" s="468">
        <f t="shared" si="7"/>
        <v>0.75732019662921346</v>
      </c>
      <c r="G118" s="441"/>
    </row>
    <row r="119" spans="1:8" ht="15" thickTop="1" x14ac:dyDescent="0.2">
      <c r="A119" s="712" t="s">
        <v>997</v>
      </c>
      <c r="B119" s="713"/>
      <c r="C119" s="714"/>
      <c r="D119" s="469"/>
      <c r="E119" s="469"/>
      <c r="F119" s="469"/>
      <c r="G119" s="441"/>
    </row>
    <row r="120" spans="1:8" s="442" customFormat="1" ht="14.25" x14ac:dyDescent="0.2">
      <c r="A120" s="456">
        <v>501</v>
      </c>
      <c r="B120" s="457">
        <v>102</v>
      </c>
      <c r="C120" s="456" t="s">
        <v>946</v>
      </c>
      <c r="D120" s="458">
        <v>1000</v>
      </c>
      <c r="E120" s="470">
        <v>3041.85</v>
      </c>
      <c r="F120" s="459">
        <f t="shared" ref="F120:F131" si="8">E120/D120</f>
        <v>3.0418499999999997</v>
      </c>
      <c r="G120" s="441"/>
      <c r="H120" s="480"/>
    </row>
    <row r="121" spans="1:8" s="442" customFormat="1" ht="14.25" x14ac:dyDescent="0.2">
      <c r="A121" s="456">
        <v>501</v>
      </c>
      <c r="B121" s="457">
        <v>121</v>
      </c>
      <c r="C121" s="456" t="s">
        <v>947</v>
      </c>
      <c r="D121" s="458">
        <v>350000</v>
      </c>
      <c r="E121" s="470">
        <v>231452.27</v>
      </c>
      <c r="F121" s="459">
        <f t="shared" si="8"/>
        <v>0.6612922</v>
      </c>
      <c r="G121" s="441"/>
    </row>
    <row r="122" spans="1:8" s="442" customFormat="1" ht="14.25" x14ac:dyDescent="0.2">
      <c r="A122" s="456">
        <v>502</v>
      </c>
      <c r="B122" s="457">
        <v>121</v>
      </c>
      <c r="C122" s="456" t="s">
        <v>948</v>
      </c>
      <c r="D122" s="458">
        <v>25000</v>
      </c>
      <c r="E122" s="470">
        <v>10423.44</v>
      </c>
      <c r="F122" s="459">
        <f t="shared" si="8"/>
        <v>0.41693760000000002</v>
      </c>
      <c r="G122" s="441"/>
    </row>
    <row r="123" spans="1:8" s="442" customFormat="1" ht="14.25" x14ac:dyDescent="0.2">
      <c r="A123" s="456">
        <v>502</v>
      </c>
      <c r="B123" s="457">
        <v>122</v>
      </c>
      <c r="C123" s="456" t="s">
        <v>949</v>
      </c>
      <c r="D123" s="458">
        <v>2000</v>
      </c>
      <c r="E123" s="470">
        <v>456</v>
      </c>
      <c r="F123" s="459">
        <f t="shared" si="8"/>
        <v>0.22800000000000001</v>
      </c>
      <c r="G123" s="441"/>
    </row>
    <row r="124" spans="1:8" s="442" customFormat="1" ht="14.25" x14ac:dyDescent="0.2">
      <c r="A124" s="456">
        <v>511</v>
      </c>
      <c r="B124" s="457">
        <v>100</v>
      </c>
      <c r="C124" s="456" t="s">
        <v>950</v>
      </c>
      <c r="D124" s="458">
        <v>15000</v>
      </c>
      <c r="E124" s="470">
        <v>49410.9</v>
      </c>
      <c r="F124" s="459">
        <f t="shared" si="8"/>
        <v>3.29406</v>
      </c>
      <c r="G124" s="441"/>
    </row>
    <row r="125" spans="1:8" s="442" customFormat="1" ht="14.25" x14ac:dyDescent="0.2">
      <c r="A125" s="456">
        <v>518</v>
      </c>
      <c r="B125" s="457">
        <v>105</v>
      </c>
      <c r="C125" s="456" t="s">
        <v>954</v>
      </c>
      <c r="D125" s="458">
        <v>6000</v>
      </c>
      <c r="E125" s="470">
        <v>5226.6899999999996</v>
      </c>
      <c r="F125" s="459">
        <f t="shared" si="8"/>
        <v>0.87111499999999997</v>
      </c>
      <c r="G125" s="441"/>
    </row>
    <row r="126" spans="1:8" s="442" customFormat="1" ht="14.25" x14ac:dyDescent="0.2">
      <c r="A126" s="456">
        <v>518</v>
      </c>
      <c r="B126" s="457">
        <v>109</v>
      </c>
      <c r="C126" s="456" t="s">
        <v>955</v>
      </c>
      <c r="D126" s="458">
        <v>5000</v>
      </c>
      <c r="E126" s="470">
        <v>4698.6099999999997</v>
      </c>
      <c r="F126" s="459">
        <f t="shared" si="8"/>
        <v>0.93972199999999995</v>
      </c>
      <c r="G126" s="441"/>
    </row>
    <row r="127" spans="1:8" s="442" customFormat="1" ht="14.25" x14ac:dyDescent="0.2">
      <c r="A127" s="456">
        <v>521</v>
      </c>
      <c r="B127" s="457">
        <v>100</v>
      </c>
      <c r="C127" s="456" t="s">
        <v>956</v>
      </c>
      <c r="D127" s="458">
        <v>80000</v>
      </c>
      <c r="E127" s="470">
        <v>57820.76</v>
      </c>
      <c r="F127" s="459">
        <f t="shared" si="8"/>
        <v>0.7227595</v>
      </c>
      <c r="G127" s="441"/>
    </row>
    <row r="128" spans="1:8" s="442" customFormat="1" ht="14.25" x14ac:dyDescent="0.2">
      <c r="A128" s="456">
        <v>524</v>
      </c>
      <c r="B128" s="457">
        <v>100</v>
      </c>
      <c r="C128" s="456" t="s">
        <v>957</v>
      </c>
      <c r="D128" s="458">
        <v>20000</v>
      </c>
      <c r="E128" s="470">
        <v>14451.56</v>
      </c>
      <c r="F128" s="459">
        <f t="shared" si="8"/>
        <v>0.72257799999999994</v>
      </c>
      <c r="G128" s="441"/>
    </row>
    <row r="129" spans="1:9" s="442" customFormat="1" ht="14.25" x14ac:dyDescent="0.2">
      <c r="A129" s="456">
        <v>524</v>
      </c>
      <c r="B129" s="457">
        <v>110</v>
      </c>
      <c r="C129" s="456" t="s">
        <v>958</v>
      </c>
      <c r="D129" s="458">
        <v>8000</v>
      </c>
      <c r="E129" s="470">
        <v>5198.74</v>
      </c>
      <c r="F129" s="459">
        <f t="shared" si="8"/>
        <v>0.64984249999999999</v>
      </c>
      <c r="G129" s="441"/>
    </row>
    <row r="130" spans="1:9" s="442" customFormat="1" ht="14.25" x14ac:dyDescent="0.2">
      <c r="A130" s="456">
        <v>551</v>
      </c>
      <c r="B130" s="457">
        <v>100</v>
      </c>
      <c r="C130" s="456" t="s">
        <v>965</v>
      </c>
      <c r="D130" s="458">
        <v>60000</v>
      </c>
      <c r="E130" s="470">
        <v>56627</v>
      </c>
      <c r="F130" s="459">
        <f t="shared" si="8"/>
        <v>0.94378333333333331</v>
      </c>
      <c r="G130" s="441"/>
      <c r="H130" s="480"/>
    </row>
    <row r="131" spans="1:9" ht="15" thickBot="1" x14ac:dyDescent="0.25">
      <c r="A131" s="465" t="s">
        <v>53</v>
      </c>
      <c r="B131" s="465"/>
      <c r="C131" s="466"/>
      <c r="D131" s="467">
        <f>SUM(D120:D130)</f>
        <v>572000</v>
      </c>
      <c r="E131" s="467">
        <f>SUM(E120:E130)</f>
        <v>438807.82</v>
      </c>
      <c r="F131" s="468">
        <f t="shared" si="8"/>
        <v>0.76714653846153846</v>
      </c>
      <c r="G131" s="441"/>
    </row>
    <row r="132" spans="1:9" ht="15" thickTop="1" x14ac:dyDescent="0.2">
      <c r="A132" s="712" t="s">
        <v>998</v>
      </c>
      <c r="B132" s="713"/>
      <c r="C132" s="714"/>
      <c r="D132" s="469"/>
      <c r="E132" s="469"/>
      <c r="F132" s="469"/>
      <c r="G132" s="441"/>
    </row>
    <row r="133" spans="1:9" s="442" customFormat="1" ht="14.25" x14ac:dyDescent="0.2">
      <c r="A133" s="456">
        <v>501</v>
      </c>
      <c r="B133" s="457">
        <v>102</v>
      </c>
      <c r="C133" s="456" t="s">
        <v>946</v>
      </c>
      <c r="D133" s="458">
        <v>1000</v>
      </c>
      <c r="E133" s="470">
        <v>936.65</v>
      </c>
      <c r="F133" s="459">
        <f t="shared" ref="F133:F144" si="9">E133/D133</f>
        <v>0.93664999999999998</v>
      </c>
      <c r="G133" s="441"/>
      <c r="H133" s="480"/>
    </row>
    <row r="134" spans="1:9" s="442" customFormat="1" ht="14.25" x14ac:dyDescent="0.2">
      <c r="A134" s="456">
        <v>501</v>
      </c>
      <c r="B134" s="457">
        <v>121</v>
      </c>
      <c r="C134" s="456" t="s">
        <v>947</v>
      </c>
      <c r="D134" s="458">
        <v>380000</v>
      </c>
      <c r="E134" s="470">
        <v>297054.65000000002</v>
      </c>
      <c r="F134" s="459">
        <f t="shared" si="9"/>
        <v>0.7817227631578948</v>
      </c>
      <c r="G134" s="441"/>
    </row>
    <row r="135" spans="1:9" s="442" customFormat="1" ht="14.25" x14ac:dyDescent="0.2">
      <c r="A135" s="456">
        <v>502</v>
      </c>
      <c r="B135" s="457">
        <v>121</v>
      </c>
      <c r="C135" s="456" t="s">
        <v>948</v>
      </c>
      <c r="D135" s="458">
        <v>40000</v>
      </c>
      <c r="E135" s="470">
        <v>24833.25</v>
      </c>
      <c r="F135" s="459">
        <f t="shared" si="9"/>
        <v>0.62083124999999995</v>
      </c>
      <c r="G135" s="441"/>
    </row>
    <row r="136" spans="1:9" s="442" customFormat="1" ht="14.25" x14ac:dyDescent="0.2">
      <c r="A136" s="456">
        <v>502</v>
      </c>
      <c r="B136" s="457">
        <v>122</v>
      </c>
      <c r="C136" s="456" t="s">
        <v>949</v>
      </c>
      <c r="D136" s="458">
        <v>3000</v>
      </c>
      <c r="E136" s="470">
        <v>456</v>
      </c>
      <c r="F136" s="459">
        <f t="shared" si="9"/>
        <v>0.152</v>
      </c>
      <c r="G136" s="441"/>
    </row>
    <row r="137" spans="1:9" s="442" customFormat="1" ht="14.25" x14ac:dyDescent="0.2">
      <c r="A137" s="456">
        <v>511</v>
      </c>
      <c r="B137" s="457">
        <v>100</v>
      </c>
      <c r="C137" s="456" t="s">
        <v>950</v>
      </c>
      <c r="D137" s="458">
        <v>35000</v>
      </c>
      <c r="E137" s="470">
        <v>30787.33</v>
      </c>
      <c r="F137" s="459">
        <f t="shared" si="9"/>
        <v>0.87963800000000003</v>
      </c>
      <c r="G137" s="441"/>
      <c r="H137" s="445"/>
      <c r="I137" s="445"/>
    </row>
    <row r="138" spans="1:9" s="442" customFormat="1" ht="14.25" x14ac:dyDescent="0.2">
      <c r="A138" s="456">
        <v>518</v>
      </c>
      <c r="B138" s="457">
        <v>105</v>
      </c>
      <c r="C138" s="456" t="s">
        <v>954</v>
      </c>
      <c r="D138" s="458">
        <v>7000</v>
      </c>
      <c r="E138" s="470">
        <v>10450</v>
      </c>
      <c r="F138" s="459">
        <f t="shared" si="9"/>
        <v>1.4928571428571429</v>
      </c>
      <c r="G138" s="441"/>
      <c r="H138" s="445"/>
      <c r="I138" s="445"/>
    </row>
    <row r="139" spans="1:9" s="442" customFormat="1" ht="14.25" x14ac:dyDescent="0.2">
      <c r="A139" s="456">
        <v>518</v>
      </c>
      <c r="B139" s="457">
        <v>109</v>
      </c>
      <c r="C139" s="456" t="s">
        <v>955</v>
      </c>
      <c r="D139" s="458">
        <v>10000</v>
      </c>
      <c r="E139" s="470">
        <v>3555.61</v>
      </c>
      <c r="F139" s="459">
        <f t="shared" si="9"/>
        <v>0.35556100000000002</v>
      </c>
      <c r="G139" s="441"/>
      <c r="H139" s="445"/>
      <c r="I139" s="445"/>
    </row>
    <row r="140" spans="1:9" s="442" customFormat="1" ht="14.25" x14ac:dyDescent="0.2">
      <c r="A140" s="456">
        <v>521</v>
      </c>
      <c r="B140" s="457">
        <v>100</v>
      </c>
      <c r="C140" s="456" t="s">
        <v>956</v>
      </c>
      <c r="D140" s="458">
        <v>110000</v>
      </c>
      <c r="E140" s="470">
        <v>84378.880000000005</v>
      </c>
      <c r="F140" s="459">
        <f t="shared" si="9"/>
        <v>0.76708072727272736</v>
      </c>
      <c r="G140" s="441"/>
    </row>
    <row r="141" spans="1:9" s="442" customFormat="1" ht="14.25" x14ac:dyDescent="0.2">
      <c r="A141" s="456">
        <v>524</v>
      </c>
      <c r="B141" s="457">
        <v>100</v>
      </c>
      <c r="C141" s="456" t="s">
        <v>957</v>
      </c>
      <c r="D141" s="458">
        <v>28000</v>
      </c>
      <c r="E141" s="470">
        <v>21086.16</v>
      </c>
      <c r="F141" s="459">
        <f t="shared" si="9"/>
        <v>0.75307714285714289</v>
      </c>
      <c r="G141" s="441"/>
    </row>
    <row r="142" spans="1:9" s="442" customFormat="1" ht="14.25" x14ac:dyDescent="0.2">
      <c r="A142" s="456">
        <v>524</v>
      </c>
      <c r="B142" s="457">
        <v>110</v>
      </c>
      <c r="C142" s="456" t="s">
        <v>958</v>
      </c>
      <c r="D142" s="458">
        <v>12000</v>
      </c>
      <c r="E142" s="470">
        <v>7592.06</v>
      </c>
      <c r="F142" s="459">
        <f t="shared" si="9"/>
        <v>0.63267166666666674</v>
      </c>
      <c r="G142" s="441"/>
    </row>
    <row r="143" spans="1:9" s="442" customFormat="1" ht="14.25" x14ac:dyDescent="0.2">
      <c r="A143" s="456">
        <v>551</v>
      </c>
      <c r="B143" s="457">
        <v>100</v>
      </c>
      <c r="C143" s="456" t="s">
        <v>965</v>
      </c>
      <c r="D143" s="458">
        <v>80000</v>
      </c>
      <c r="E143" s="470">
        <v>76747</v>
      </c>
      <c r="F143" s="459">
        <f t="shared" si="9"/>
        <v>0.95933749999999995</v>
      </c>
      <c r="G143" s="441"/>
    </row>
    <row r="144" spans="1:9" ht="15" thickBot="1" x14ac:dyDescent="0.25">
      <c r="A144" s="465" t="s">
        <v>53</v>
      </c>
      <c r="B144" s="465"/>
      <c r="C144" s="466"/>
      <c r="D144" s="467">
        <f>SUM(D133:D143)</f>
        <v>706000</v>
      </c>
      <c r="E144" s="467">
        <f>SUM(E133:E143)</f>
        <v>557877.59000000008</v>
      </c>
      <c r="F144" s="468">
        <f t="shared" si="9"/>
        <v>0.79019488668555249</v>
      </c>
      <c r="G144" s="441"/>
    </row>
    <row r="145" spans="1:10" ht="15" thickTop="1" x14ac:dyDescent="0.2">
      <c r="A145" s="712" t="s">
        <v>999</v>
      </c>
      <c r="B145" s="713"/>
      <c r="C145" s="714"/>
      <c r="D145" s="469"/>
      <c r="E145" s="469"/>
      <c r="F145" s="469"/>
      <c r="G145" s="441"/>
    </row>
    <row r="146" spans="1:10" s="442" customFormat="1" ht="14.25" x14ac:dyDescent="0.2">
      <c r="A146" s="456">
        <v>501</v>
      </c>
      <c r="B146" s="457">
        <v>102</v>
      </c>
      <c r="C146" s="456" t="s">
        <v>946</v>
      </c>
      <c r="D146" s="458">
        <v>30000</v>
      </c>
      <c r="E146" s="470">
        <v>25774</v>
      </c>
      <c r="F146" s="459">
        <f t="shared" ref="F146:F155" si="10">E146/D146</f>
        <v>0.8591333333333333</v>
      </c>
      <c r="G146" s="441"/>
      <c r="H146" s="480"/>
    </row>
    <row r="147" spans="1:10" s="442" customFormat="1" ht="14.25" x14ac:dyDescent="0.2">
      <c r="A147" s="456">
        <v>502</v>
      </c>
      <c r="B147" s="457">
        <v>101</v>
      </c>
      <c r="C147" s="456" t="s">
        <v>948</v>
      </c>
      <c r="D147" s="458">
        <v>1000</v>
      </c>
      <c r="E147" s="470">
        <v>0</v>
      </c>
      <c r="F147" s="459">
        <f t="shared" si="10"/>
        <v>0</v>
      </c>
      <c r="G147" s="441"/>
    </row>
    <row r="148" spans="1:10" s="442" customFormat="1" ht="14.25" x14ac:dyDescent="0.2">
      <c r="A148" s="456">
        <v>502</v>
      </c>
      <c r="B148" s="457">
        <v>102</v>
      </c>
      <c r="C148" s="456" t="s">
        <v>949</v>
      </c>
      <c r="D148" s="458">
        <v>80000</v>
      </c>
      <c r="E148" s="470">
        <v>798.58</v>
      </c>
      <c r="F148" s="459">
        <f t="shared" si="10"/>
        <v>9.9822499999999998E-3</v>
      </c>
      <c r="G148" s="441"/>
    </row>
    <row r="149" spans="1:10" s="442" customFormat="1" ht="14.25" x14ac:dyDescent="0.2">
      <c r="A149" s="456">
        <v>511</v>
      </c>
      <c r="B149" s="457">
        <v>100</v>
      </c>
      <c r="C149" s="456" t="s">
        <v>950</v>
      </c>
      <c r="D149" s="458">
        <v>800000</v>
      </c>
      <c r="E149" s="470">
        <v>885005.78</v>
      </c>
      <c r="F149" s="459">
        <f t="shared" si="10"/>
        <v>1.106257225</v>
      </c>
      <c r="G149" s="441"/>
    </row>
    <row r="150" spans="1:10" s="442" customFormat="1" ht="14.25" x14ac:dyDescent="0.2">
      <c r="A150" s="456">
        <v>518</v>
      </c>
      <c r="B150" s="457">
        <v>105</v>
      </c>
      <c r="C150" s="456" t="s">
        <v>954</v>
      </c>
      <c r="D150" s="458">
        <v>10000</v>
      </c>
      <c r="E150" s="470">
        <v>2274.8000000000002</v>
      </c>
      <c r="F150" s="459">
        <f t="shared" si="10"/>
        <v>0.22748000000000002</v>
      </c>
      <c r="G150" s="441"/>
    </row>
    <row r="151" spans="1:10" s="442" customFormat="1" ht="14.25" x14ac:dyDescent="0.2">
      <c r="A151" s="456">
        <v>518</v>
      </c>
      <c r="B151" s="457">
        <v>109</v>
      </c>
      <c r="C151" s="456" t="s">
        <v>955</v>
      </c>
      <c r="D151" s="458">
        <v>300000</v>
      </c>
      <c r="E151" s="470">
        <v>267051.15000000002</v>
      </c>
      <c r="F151" s="459">
        <f t="shared" si="10"/>
        <v>0.89017050000000009</v>
      </c>
      <c r="G151" s="440"/>
    </row>
    <row r="152" spans="1:10" s="442" customFormat="1" ht="14.25" x14ac:dyDescent="0.2">
      <c r="A152" s="456">
        <v>562</v>
      </c>
      <c r="B152" s="457">
        <v>100</v>
      </c>
      <c r="C152" s="456" t="s">
        <v>1000</v>
      </c>
      <c r="D152" s="458">
        <v>50000</v>
      </c>
      <c r="E152" s="470">
        <v>2237.37</v>
      </c>
      <c r="F152" s="459">
        <f>E152/D152</f>
        <v>4.47474E-2</v>
      </c>
      <c r="G152" s="441"/>
    </row>
    <row r="153" spans="1:10" s="442" customFormat="1" ht="14.25" x14ac:dyDescent="0.2">
      <c r="A153" s="456">
        <v>549</v>
      </c>
      <c r="B153" s="457">
        <v>100</v>
      </c>
      <c r="C153" s="456" t="s">
        <v>979</v>
      </c>
      <c r="D153" s="458">
        <v>10000</v>
      </c>
      <c r="E153" s="470">
        <v>1800</v>
      </c>
      <c r="F153" s="459">
        <f>E153/D153</f>
        <v>0.18</v>
      </c>
      <c r="G153" s="441"/>
    </row>
    <row r="154" spans="1:10" s="442" customFormat="1" ht="14.25" x14ac:dyDescent="0.2">
      <c r="A154" s="456">
        <v>549</v>
      </c>
      <c r="B154" s="457">
        <v>100</v>
      </c>
      <c r="C154" s="456" t="s">
        <v>974</v>
      </c>
      <c r="D154" s="458">
        <v>23000</v>
      </c>
      <c r="E154" s="470">
        <v>20059.599999999999</v>
      </c>
      <c r="F154" s="459">
        <f t="shared" si="10"/>
        <v>0.87215652173913039</v>
      </c>
      <c r="G154" s="441"/>
    </row>
    <row r="155" spans="1:10" s="442" customFormat="1" ht="14.25" x14ac:dyDescent="0.2">
      <c r="A155" s="456">
        <v>551</v>
      </c>
      <c r="B155" s="457">
        <v>100</v>
      </c>
      <c r="C155" s="456" t="s">
        <v>965</v>
      </c>
      <c r="D155" s="458">
        <v>32000</v>
      </c>
      <c r="E155" s="470">
        <v>0</v>
      </c>
      <c r="F155" s="459">
        <f t="shared" si="10"/>
        <v>0</v>
      </c>
      <c r="G155" s="441"/>
    </row>
    <row r="156" spans="1:10" ht="15" thickBot="1" x14ac:dyDescent="0.25">
      <c r="A156" s="465" t="s">
        <v>53</v>
      </c>
      <c r="B156" s="465"/>
      <c r="C156" s="466"/>
      <c r="D156" s="467">
        <f>SUM(D146:D155)</f>
        <v>1336000</v>
      </c>
      <c r="E156" s="467">
        <f>SUM(E146:E155)</f>
        <v>1205001.2800000003</v>
      </c>
      <c r="F156" s="468">
        <f>E156/D156</f>
        <v>0.90194706586826368</v>
      </c>
      <c r="G156" s="441"/>
    </row>
    <row r="157" spans="1:10" ht="15" thickTop="1" x14ac:dyDescent="0.2">
      <c r="A157" s="712" t="s">
        <v>1001</v>
      </c>
      <c r="B157" s="713"/>
      <c r="C157" s="714"/>
      <c r="D157" s="469"/>
      <c r="E157" s="469"/>
      <c r="F157" s="469"/>
      <c r="H157" s="439"/>
      <c r="I157" s="439"/>
      <c r="J157" s="439"/>
    </row>
    <row r="158" spans="1:10" ht="14.25" x14ac:dyDescent="0.2">
      <c r="A158" s="456">
        <v>556</v>
      </c>
      <c r="B158" s="457">
        <v>100</v>
      </c>
      <c r="C158" s="456" t="s">
        <v>1002</v>
      </c>
      <c r="D158" s="458"/>
      <c r="E158" s="470">
        <v>-251173.99</v>
      </c>
      <c r="F158" s="459"/>
      <c r="H158" s="439"/>
      <c r="I158" s="439"/>
      <c r="J158" s="439"/>
    </row>
    <row r="159" spans="1:10" ht="15" thickBot="1" x14ac:dyDescent="0.25">
      <c r="A159" s="465" t="s">
        <v>53</v>
      </c>
      <c r="B159" s="465"/>
      <c r="C159" s="466"/>
      <c r="D159" s="467"/>
      <c r="E159" s="467">
        <f>E158</f>
        <v>-251173.99</v>
      </c>
      <c r="F159" s="468"/>
      <c r="H159" s="439"/>
      <c r="I159" s="439"/>
      <c r="J159" s="439"/>
    </row>
    <row r="160" spans="1:10" ht="15.75" customHeight="1" thickTop="1" x14ac:dyDescent="0.2">
      <c r="A160" s="727" t="s">
        <v>912</v>
      </c>
      <c r="B160" s="728"/>
      <c r="C160" s="728"/>
      <c r="D160" s="728"/>
      <c r="E160" s="728"/>
      <c r="F160" s="729"/>
      <c r="G160" s="440"/>
    </row>
    <row r="161" spans="1:9" ht="14.25" x14ac:dyDescent="0.2">
      <c r="A161" s="712" t="s">
        <v>944</v>
      </c>
      <c r="B161" s="713"/>
      <c r="C161" s="714"/>
      <c r="D161" s="469"/>
      <c r="E161" s="469"/>
      <c r="F161" s="469"/>
      <c r="G161" s="440"/>
    </row>
    <row r="162" spans="1:9" ht="14.25" x14ac:dyDescent="0.2">
      <c r="A162" s="456">
        <v>603</v>
      </c>
      <c r="B162" s="457">
        <v>100</v>
      </c>
      <c r="C162" s="456" t="s">
        <v>1003</v>
      </c>
      <c r="D162" s="483">
        <v>8249000</v>
      </c>
      <c r="E162" s="483">
        <f>7805008.6+748966.8</f>
        <v>8553975.4000000004</v>
      </c>
      <c r="F162" s="459">
        <f t="shared" ref="F162:F170" si="11">E162/D162</f>
        <v>1.0369711965086679</v>
      </c>
      <c r="G162" s="440"/>
      <c r="I162" s="447"/>
    </row>
    <row r="163" spans="1:9" ht="14.25" x14ac:dyDescent="0.2">
      <c r="A163" s="456">
        <v>603</v>
      </c>
      <c r="B163" s="457">
        <v>100</v>
      </c>
      <c r="C163" s="456" t="s">
        <v>1004</v>
      </c>
      <c r="D163" s="483">
        <v>2725000</v>
      </c>
      <c r="E163" s="483">
        <v>2710703.2</v>
      </c>
      <c r="F163" s="459">
        <f t="shared" si="11"/>
        <v>0.99475346788990837</v>
      </c>
      <c r="G163" s="440"/>
    </row>
    <row r="164" spans="1:9" ht="14.25" x14ac:dyDescent="0.2">
      <c r="A164" s="456">
        <v>603</v>
      </c>
      <c r="B164" s="457">
        <v>100</v>
      </c>
      <c r="C164" s="456" t="s">
        <v>917</v>
      </c>
      <c r="D164" s="483">
        <v>600000</v>
      </c>
      <c r="E164" s="483">
        <v>651286.6</v>
      </c>
      <c r="F164" s="459">
        <f t="shared" si="11"/>
        <v>1.0854776666666666</v>
      </c>
      <c r="G164" s="440"/>
    </row>
    <row r="165" spans="1:9" ht="14.25" x14ac:dyDescent="0.2">
      <c r="A165" s="456">
        <v>603</v>
      </c>
      <c r="B165" s="457">
        <v>100</v>
      </c>
      <c r="C165" s="456" t="s">
        <v>1005</v>
      </c>
      <c r="D165" s="483">
        <v>1300000</v>
      </c>
      <c r="E165" s="483">
        <f>1307589.6+1000</f>
        <v>1308589.6000000001</v>
      </c>
      <c r="F165" s="459">
        <f t="shared" si="11"/>
        <v>1.0066073846153847</v>
      </c>
      <c r="G165" s="440"/>
    </row>
    <row r="166" spans="1:9" ht="14.25" x14ac:dyDescent="0.2">
      <c r="A166" s="456">
        <v>603</v>
      </c>
      <c r="B166" s="457">
        <v>100</v>
      </c>
      <c r="C166" s="456" t="s">
        <v>1006</v>
      </c>
      <c r="D166" s="483">
        <v>1500000</v>
      </c>
      <c r="E166" s="483">
        <v>1490430</v>
      </c>
      <c r="F166" s="459">
        <f t="shared" si="11"/>
        <v>0.99361999999999995</v>
      </c>
      <c r="G166" s="440"/>
    </row>
    <row r="167" spans="1:9" ht="14.25" x14ac:dyDescent="0.2">
      <c r="A167" s="456">
        <v>603</v>
      </c>
      <c r="B167" s="457">
        <v>100</v>
      </c>
      <c r="C167" s="456" t="s">
        <v>1007</v>
      </c>
      <c r="D167" s="483">
        <v>91000</v>
      </c>
      <c r="E167" s="483">
        <v>91958</v>
      </c>
      <c r="F167" s="459">
        <f t="shared" si="11"/>
        <v>1.0105274725274724</v>
      </c>
      <c r="G167" s="440"/>
    </row>
    <row r="168" spans="1:9" ht="14.25" x14ac:dyDescent="0.2">
      <c r="A168" s="456">
        <v>603</v>
      </c>
      <c r="B168" s="457">
        <v>100</v>
      </c>
      <c r="C168" s="456" t="s">
        <v>1008</v>
      </c>
      <c r="D168" s="483">
        <v>70000</v>
      </c>
      <c r="E168" s="483">
        <v>69559.899999999994</v>
      </c>
      <c r="F168" s="459">
        <f t="shared" si="11"/>
        <v>0.99371285714285706</v>
      </c>
      <c r="G168" s="440"/>
    </row>
    <row r="169" spans="1:9" ht="14.25" x14ac:dyDescent="0.2">
      <c r="A169" s="456">
        <v>603</v>
      </c>
      <c r="B169" s="457">
        <v>100</v>
      </c>
      <c r="C169" s="456" t="s">
        <v>1009</v>
      </c>
      <c r="D169" s="483">
        <v>20000</v>
      </c>
      <c r="E169" s="483">
        <v>21186.6</v>
      </c>
      <c r="F169" s="459">
        <f t="shared" si="11"/>
        <v>1.0593299999999999</v>
      </c>
      <c r="G169" s="440"/>
    </row>
    <row r="170" spans="1:9" ht="15" thickBot="1" x14ac:dyDescent="0.25">
      <c r="A170" s="465" t="s">
        <v>53</v>
      </c>
      <c r="B170" s="465"/>
      <c r="C170" s="465"/>
      <c r="D170" s="484">
        <f>SUM(D162:D169)</f>
        <v>14555000</v>
      </c>
      <c r="E170" s="484">
        <f>SUM(E162:E169)</f>
        <v>14897689.300000001</v>
      </c>
      <c r="F170" s="468">
        <f t="shared" si="11"/>
        <v>1.0235444383373411</v>
      </c>
      <c r="G170" s="440"/>
    </row>
    <row r="171" spans="1:9" ht="15" thickTop="1" x14ac:dyDescent="0.2">
      <c r="A171" s="712" t="s">
        <v>945</v>
      </c>
      <c r="B171" s="713"/>
      <c r="C171" s="714"/>
      <c r="D171" s="485"/>
      <c r="E171" s="485"/>
      <c r="F171" s="469"/>
      <c r="G171" s="440"/>
    </row>
    <row r="172" spans="1:9" ht="14.25" x14ac:dyDescent="0.2">
      <c r="A172" s="456">
        <v>602</v>
      </c>
      <c r="B172" s="457"/>
      <c r="C172" s="456" t="s">
        <v>921</v>
      </c>
      <c r="D172" s="483">
        <f>5233000+928000</f>
        <v>6161000</v>
      </c>
      <c r="E172" s="483">
        <f>3867675.24+714940.31</f>
        <v>4582615.5500000007</v>
      </c>
      <c r="F172" s="459">
        <f>E172/D172</f>
        <v>0.7438103473462101</v>
      </c>
      <c r="G172" s="440"/>
    </row>
    <row r="173" spans="1:9" ht="14.25" x14ac:dyDescent="0.2">
      <c r="A173" s="456">
        <v>602</v>
      </c>
      <c r="B173" s="457"/>
      <c r="C173" s="456" t="s">
        <v>922</v>
      </c>
      <c r="D173" s="483">
        <v>373000</v>
      </c>
      <c r="E173" s="483">
        <v>330438</v>
      </c>
      <c r="F173" s="459">
        <f>E173/D173</f>
        <v>0.88589276139410189</v>
      </c>
      <c r="G173" s="440"/>
    </row>
    <row r="174" spans="1:9" ht="14.25" x14ac:dyDescent="0.2">
      <c r="A174" s="456">
        <v>602</v>
      </c>
      <c r="B174" s="457"/>
      <c r="C174" s="456" t="s">
        <v>923</v>
      </c>
      <c r="D174" s="483">
        <f>90000+513000</f>
        <v>603000</v>
      </c>
      <c r="E174" s="483">
        <f>68637.26+435443.99</f>
        <v>504081.25</v>
      </c>
      <c r="F174" s="459">
        <f>E174/D174</f>
        <v>0.83595563847429522</v>
      </c>
      <c r="G174" s="440"/>
    </row>
    <row r="175" spans="1:9" ht="14.25" x14ac:dyDescent="0.2">
      <c r="A175" s="456">
        <v>602</v>
      </c>
      <c r="B175" s="457"/>
      <c r="C175" s="456" t="s">
        <v>924</v>
      </c>
      <c r="D175" s="483">
        <v>732000</v>
      </c>
      <c r="E175" s="483">
        <v>488008.64</v>
      </c>
      <c r="F175" s="459">
        <f>E175/D175</f>
        <v>0.66667846994535518</v>
      </c>
      <c r="G175" s="440"/>
    </row>
    <row r="176" spans="1:9" ht="15" thickBot="1" x14ac:dyDescent="0.25">
      <c r="A176" s="465" t="s">
        <v>53</v>
      </c>
      <c r="B176" s="465"/>
      <c r="C176" s="465"/>
      <c r="D176" s="484">
        <f>SUM(D172:D175)</f>
        <v>7869000</v>
      </c>
      <c r="E176" s="484">
        <f>SUM(E172:E175)</f>
        <v>5905143.4400000004</v>
      </c>
      <c r="F176" s="468">
        <f>E176/D176</f>
        <v>0.75043124158088703</v>
      </c>
      <c r="G176" s="440"/>
    </row>
    <row r="177" spans="1:8" ht="15" thickTop="1" x14ac:dyDescent="0.2">
      <c r="A177" s="712" t="s">
        <v>925</v>
      </c>
      <c r="B177" s="713"/>
      <c r="C177" s="714"/>
      <c r="D177" s="485"/>
      <c r="E177" s="485"/>
      <c r="F177" s="469"/>
      <c r="G177" s="440"/>
    </row>
    <row r="178" spans="1:8" ht="14.25" x14ac:dyDescent="0.2">
      <c r="A178" s="456">
        <v>662</v>
      </c>
      <c r="B178" s="457">
        <v>100</v>
      </c>
      <c r="C178" s="456" t="s">
        <v>1010</v>
      </c>
      <c r="D178" s="483">
        <v>50000</v>
      </c>
      <c r="E178" s="483">
        <v>1456.61</v>
      </c>
      <c r="F178" s="459">
        <f>E178/D178</f>
        <v>2.9132199999999997E-2</v>
      </c>
      <c r="G178" s="440"/>
    </row>
    <row r="179" spans="1:8" ht="14.25" x14ac:dyDescent="0.2">
      <c r="A179" s="456">
        <v>602</v>
      </c>
      <c r="B179" s="457">
        <v>100</v>
      </c>
      <c r="C179" s="456" t="s">
        <v>1011</v>
      </c>
      <c r="D179" s="483">
        <v>5000</v>
      </c>
      <c r="E179" s="483">
        <v>1289.1400000000001</v>
      </c>
      <c r="F179" s="459">
        <f>E179/D179</f>
        <v>0.257828</v>
      </c>
      <c r="G179" s="440"/>
    </row>
    <row r="180" spans="1:8" ht="14.25" x14ac:dyDescent="0.2">
      <c r="A180" s="456">
        <v>602</v>
      </c>
      <c r="B180" s="457">
        <v>100</v>
      </c>
      <c r="C180" s="456" t="s">
        <v>1012</v>
      </c>
      <c r="D180" s="483">
        <v>0</v>
      </c>
      <c r="E180" s="483">
        <v>15545.61</v>
      </c>
      <c r="F180" s="459">
        <v>0</v>
      </c>
      <c r="G180" s="440"/>
    </row>
    <row r="181" spans="1:8" ht="14.25" x14ac:dyDescent="0.2">
      <c r="A181" s="456">
        <v>649</v>
      </c>
      <c r="B181" s="457">
        <v>100</v>
      </c>
      <c r="C181" s="456" t="s">
        <v>1013</v>
      </c>
      <c r="D181" s="483">
        <v>20000</v>
      </c>
      <c r="E181" s="483">
        <f>83800+14.14</f>
        <v>83814.14</v>
      </c>
      <c r="F181" s="459">
        <f>E181/D181</f>
        <v>4.1907069999999997</v>
      </c>
      <c r="G181" s="440"/>
    </row>
    <row r="182" spans="1:8" ht="16.5" customHeight="1" thickBot="1" x14ac:dyDescent="0.25">
      <c r="A182" s="465" t="s">
        <v>53</v>
      </c>
      <c r="B182" s="465"/>
      <c r="C182" s="465"/>
      <c r="D182" s="484">
        <f>SUM(D178:D181)</f>
        <v>75000</v>
      </c>
      <c r="E182" s="484">
        <f>SUM(E178:E181)</f>
        <v>102105.5</v>
      </c>
      <c r="F182" s="468">
        <f>E182/D182</f>
        <v>1.3614066666666667</v>
      </c>
      <c r="G182" s="440"/>
    </row>
    <row r="183" spans="1:8" ht="15" thickTop="1" x14ac:dyDescent="0.2">
      <c r="A183" s="486" t="s">
        <v>126</v>
      </c>
      <c r="B183" s="486"/>
      <c r="C183" s="486"/>
      <c r="D183" s="487">
        <f>D15+D28+D45+D67+D77+D86+D104+D118+D131+D144+D156</f>
        <v>22485000</v>
      </c>
      <c r="E183" s="487">
        <f>E15+E28+E45+E67+E77+E86+E104+E118+E131+E144+E156+E159</f>
        <v>17164515.780000005</v>
      </c>
      <c r="F183" s="488">
        <f>E183/D183</f>
        <v>0.76337628552368264</v>
      </c>
      <c r="H183" s="480"/>
    </row>
    <row r="184" spans="1:8" ht="14.25" x14ac:dyDescent="0.2">
      <c r="A184" s="486" t="s">
        <v>125</v>
      </c>
      <c r="B184" s="486"/>
      <c r="C184" s="486"/>
      <c r="D184" s="487">
        <f>D182+D176+D170</f>
        <v>22499000</v>
      </c>
      <c r="E184" s="487">
        <f>E182+E176+E170</f>
        <v>20904938.240000002</v>
      </c>
      <c r="F184" s="488">
        <f>E184/D184</f>
        <v>0.92914966176274505</v>
      </c>
    </row>
    <row r="185" spans="1:8" ht="14.25" x14ac:dyDescent="0.2">
      <c r="A185" s="486" t="s">
        <v>1014</v>
      </c>
      <c r="B185" s="486"/>
      <c r="C185" s="486"/>
      <c r="D185" s="489">
        <f>D184-D183</f>
        <v>14000</v>
      </c>
      <c r="E185" s="489">
        <f>E184-E183</f>
        <v>3740422.4599999972</v>
      </c>
      <c r="F185" s="488">
        <f>E185/D185</f>
        <v>267.17303285714263</v>
      </c>
      <c r="H185" s="480"/>
    </row>
    <row r="186" spans="1:8" x14ac:dyDescent="0.2">
      <c r="B186" s="490"/>
      <c r="E186" s="480"/>
    </row>
    <row r="187" spans="1:8" x14ac:dyDescent="0.2">
      <c r="A187" s="491"/>
      <c r="B187" s="490"/>
      <c r="E187" s="480"/>
    </row>
    <row r="188" spans="1:8" x14ac:dyDescent="0.2">
      <c r="B188" s="490"/>
      <c r="E188" s="442"/>
    </row>
    <row r="191" spans="1:8" x14ac:dyDescent="0.2">
      <c r="A191" s="492"/>
      <c r="B191" s="493"/>
    </row>
    <row r="192" spans="1:8" x14ac:dyDescent="0.2">
      <c r="A192" s="492"/>
      <c r="B192" s="442"/>
    </row>
  </sheetData>
  <sheetProtection selectLockedCells="1" selectUnlockedCells="1"/>
  <mergeCells count="19">
    <mergeCell ref="A177:C177"/>
    <mergeCell ref="A132:C132"/>
    <mergeCell ref="A145:C145"/>
    <mergeCell ref="A157:C157"/>
    <mergeCell ref="A160:F160"/>
    <mergeCell ref="A161:C161"/>
    <mergeCell ref="A171:C171"/>
    <mergeCell ref="A119:C119"/>
    <mergeCell ref="A1:F1"/>
    <mergeCell ref="A2:F2"/>
    <mergeCell ref="A4:C4"/>
    <mergeCell ref="A16:C16"/>
    <mergeCell ref="A24:C24"/>
    <mergeCell ref="A29:C29"/>
    <mergeCell ref="A46:C46"/>
    <mergeCell ref="A68:C68"/>
    <mergeCell ref="A78:C78"/>
    <mergeCell ref="A87:C87"/>
    <mergeCell ref="A105:C105"/>
  </mergeCells>
  <pageMargins left="0.39374999999999999" right="0.39374999999999999" top="0.88611111111111107" bottom="1.0249999999999999" header="0.78749999999999998" footer="0.78749999999999998"/>
  <pageSetup paperSize="9" scale="98" firstPageNumber="0" fitToHeight="0" orientation="portrait" r:id="rId1"/>
  <headerFooter alignWithMargins="0"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zoomScaleNormal="100" workbookViewId="0">
      <pane ySplit="2" topLeftCell="A3" activePane="bottomLeft" state="frozen"/>
      <selection pane="bottomLeft" activeCell="B51" sqref="B51"/>
    </sheetView>
  </sheetViews>
  <sheetFormatPr defaultRowHeight="13.5" x14ac:dyDescent="0.2"/>
  <cols>
    <col min="1" max="1" width="7.375" style="355" customWidth="1"/>
    <col min="2" max="2" width="45.625" style="356" customWidth="1"/>
    <col min="3" max="3" width="15.75" style="357" customWidth="1"/>
    <col min="4" max="4" width="14.75" style="357" customWidth="1"/>
    <col min="5" max="5" width="14.125" style="357" customWidth="1"/>
    <col min="6" max="6" width="9.5" style="358" customWidth="1"/>
    <col min="7" max="16384" width="9" style="344"/>
  </cols>
  <sheetData>
    <row r="1" spans="1:6" ht="57.75" customHeight="1" x14ac:dyDescent="0.2">
      <c r="A1" s="567" t="s">
        <v>862</v>
      </c>
      <c r="B1" s="568"/>
      <c r="C1" s="568"/>
      <c r="D1" s="568"/>
      <c r="E1" s="568"/>
      <c r="F1" s="568"/>
    </row>
    <row r="2" spans="1:6" ht="28.15" customHeight="1" x14ac:dyDescent="0.2">
      <c r="A2" s="359" t="s">
        <v>1</v>
      </c>
      <c r="B2" s="403" t="s">
        <v>45</v>
      </c>
      <c r="C2" s="361" t="s">
        <v>458</v>
      </c>
      <c r="D2" s="361" t="s">
        <v>762</v>
      </c>
      <c r="E2" s="361" t="s">
        <v>763</v>
      </c>
      <c r="F2" s="362" t="s">
        <v>484</v>
      </c>
    </row>
    <row r="3" spans="1:6" x14ac:dyDescent="0.2">
      <c r="A3" s="345">
        <v>1111</v>
      </c>
      <c r="B3" s="346" t="s">
        <v>459</v>
      </c>
      <c r="C3" s="347">
        <v>22380000</v>
      </c>
      <c r="D3" s="347">
        <v>22392300</v>
      </c>
      <c r="E3" s="347">
        <v>23991113.300000001</v>
      </c>
      <c r="F3" s="387">
        <v>1.0713999999999999</v>
      </c>
    </row>
    <row r="4" spans="1:6" x14ac:dyDescent="0.2">
      <c r="A4" s="345">
        <v>1112</v>
      </c>
      <c r="B4" s="346" t="s">
        <v>460</v>
      </c>
      <c r="C4" s="347">
        <v>419000</v>
      </c>
      <c r="D4" s="347">
        <v>419000</v>
      </c>
      <c r="E4" s="347">
        <v>521294.72</v>
      </c>
      <c r="F4" s="387">
        <v>1.24414</v>
      </c>
    </row>
    <row r="5" spans="1:6" x14ac:dyDescent="0.2">
      <c r="A5" s="345">
        <v>1113</v>
      </c>
      <c r="B5" s="346" t="s">
        <v>461</v>
      </c>
      <c r="C5" s="347">
        <v>1720000</v>
      </c>
      <c r="D5" s="347">
        <v>1989200</v>
      </c>
      <c r="E5" s="347">
        <v>2061169.13</v>
      </c>
      <c r="F5" s="387">
        <v>1.036179</v>
      </c>
    </row>
    <row r="6" spans="1:6" x14ac:dyDescent="0.2">
      <c r="A6" s="345">
        <v>1121</v>
      </c>
      <c r="B6" s="346" t="s">
        <v>50</v>
      </c>
      <c r="C6" s="347">
        <v>19000000</v>
      </c>
      <c r="D6" s="347">
        <v>19000000</v>
      </c>
      <c r="E6" s="347">
        <v>18933981.399999999</v>
      </c>
      <c r="F6" s="387">
        <v>0.99652499999999999</v>
      </c>
    </row>
    <row r="7" spans="1:6" x14ac:dyDescent="0.2">
      <c r="A7" s="345">
        <v>1122</v>
      </c>
      <c r="B7" s="346" t="s">
        <v>52</v>
      </c>
      <c r="C7" s="347">
        <v>2559000</v>
      </c>
      <c r="D7" s="347">
        <v>2041100</v>
      </c>
      <c r="E7" s="347">
        <v>2041170</v>
      </c>
      <c r="F7" s="387">
        <v>1.0000340000000001</v>
      </c>
    </row>
    <row r="8" spans="1:6" x14ac:dyDescent="0.2">
      <c r="A8" s="345">
        <v>1211</v>
      </c>
      <c r="B8" s="346" t="s">
        <v>51</v>
      </c>
      <c r="C8" s="347">
        <v>44500000</v>
      </c>
      <c r="D8" s="347">
        <v>46340200</v>
      </c>
      <c r="E8" s="347">
        <v>46540962.469999999</v>
      </c>
      <c r="F8" s="387">
        <v>1.004332</v>
      </c>
    </row>
    <row r="9" spans="1:6" x14ac:dyDescent="0.2">
      <c r="A9" s="345">
        <v>1334</v>
      </c>
      <c r="B9" s="346" t="s">
        <v>462</v>
      </c>
      <c r="C9" s="347">
        <v>0</v>
      </c>
      <c r="D9" s="347">
        <v>91200</v>
      </c>
      <c r="E9" s="347">
        <v>91209.81</v>
      </c>
      <c r="F9" s="387">
        <v>1.0001070000000001</v>
      </c>
    </row>
    <row r="10" spans="1:6" x14ac:dyDescent="0.2">
      <c r="A10" s="345">
        <v>1341</v>
      </c>
      <c r="B10" s="346" t="s">
        <v>48</v>
      </c>
      <c r="C10" s="347">
        <v>135000</v>
      </c>
      <c r="D10" s="347">
        <v>141600</v>
      </c>
      <c r="E10" s="347">
        <v>141918</v>
      </c>
      <c r="F10" s="387">
        <v>1.0022450000000001</v>
      </c>
    </row>
    <row r="11" spans="1:6" x14ac:dyDescent="0.2">
      <c r="A11" s="345">
        <v>1343</v>
      </c>
      <c r="B11" s="346" t="s">
        <v>463</v>
      </c>
      <c r="C11" s="347">
        <v>100000</v>
      </c>
      <c r="D11" s="347">
        <v>134400</v>
      </c>
      <c r="E11" s="347">
        <v>144595.53</v>
      </c>
      <c r="F11" s="387">
        <v>1.0758589999999999</v>
      </c>
    </row>
    <row r="12" spans="1:6" x14ac:dyDescent="0.2">
      <c r="A12" s="345">
        <v>1353</v>
      </c>
      <c r="B12" s="346" t="s">
        <v>464</v>
      </c>
      <c r="C12" s="347">
        <v>180000</v>
      </c>
      <c r="D12" s="347">
        <v>329800</v>
      </c>
      <c r="E12" s="347">
        <v>348900</v>
      </c>
      <c r="F12" s="387">
        <v>1.0579130000000001</v>
      </c>
    </row>
    <row r="13" spans="1:6" x14ac:dyDescent="0.2">
      <c r="A13" s="345">
        <v>1356</v>
      </c>
      <c r="B13" s="346" t="s">
        <v>465</v>
      </c>
      <c r="C13" s="347">
        <v>0</v>
      </c>
      <c r="D13" s="347">
        <v>147600</v>
      </c>
      <c r="E13" s="347">
        <v>147547</v>
      </c>
      <c r="F13" s="387">
        <v>0.99963999999999997</v>
      </c>
    </row>
    <row r="14" spans="1:6" x14ac:dyDescent="0.2">
      <c r="A14" s="345">
        <v>1361</v>
      </c>
      <c r="B14" s="346" t="s">
        <v>6</v>
      </c>
      <c r="C14" s="347">
        <v>4330500</v>
      </c>
      <c r="D14" s="347">
        <v>5427200</v>
      </c>
      <c r="E14" s="347">
        <v>5040463.18</v>
      </c>
      <c r="F14" s="387">
        <v>0.92874100000000004</v>
      </c>
    </row>
    <row r="15" spans="1:6" x14ac:dyDescent="0.2">
      <c r="A15" s="345">
        <v>1381</v>
      </c>
      <c r="B15" s="346" t="s">
        <v>196</v>
      </c>
      <c r="C15" s="347">
        <v>6000000</v>
      </c>
      <c r="D15" s="347">
        <v>10694900</v>
      </c>
      <c r="E15" s="347">
        <v>10787042.449999999</v>
      </c>
      <c r="F15" s="387">
        <v>1.008615</v>
      </c>
    </row>
    <row r="16" spans="1:6" x14ac:dyDescent="0.2">
      <c r="A16" s="345">
        <v>1382</v>
      </c>
      <c r="B16" s="346" t="s">
        <v>860</v>
      </c>
      <c r="C16" s="347">
        <v>0</v>
      </c>
      <c r="D16" s="347">
        <v>0</v>
      </c>
      <c r="E16" s="347">
        <v>341.49</v>
      </c>
      <c r="F16" s="387">
        <v>0</v>
      </c>
    </row>
    <row r="17" spans="1:7" x14ac:dyDescent="0.2">
      <c r="A17" s="345">
        <v>1383</v>
      </c>
      <c r="B17" s="346" t="s">
        <v>565</v>
      </c>
      <c r="C17" s="347">
        <v>0</v>
      </c>
      <c r="D17" s="347">
        <v>44000</v>
      </c>
      <c r="E17" s="347">
        <v>43972.68</v>
      </c>
      <c r="F17" s="387">
        <v>0.99937900000000002</v>
      </c>
    </row>
    <row r="18" spans="1:7" x14ac:dyDescent="0.2">
      <c r="A18" s="345">
        <v>1511</v>
      </c>
      <c r="B18" s="346" t="s">
        <v>49</v>
      </c>
      <c r="C18" s="347">
        <v>4900000</v>
      </c>
      <c r="D18" s="347">
        <v>4900000</v>
      </c>
      <c r="E18" s="347">
        <v>4775240.4800000004</v>
      </c>
      <c r="F18" s="387">
        <v>0.97453800000000002</v>
      </c>
    </row>
    <row r="19" spans="1:7" x14ac:dyDescent="0.2">
      <c r="A19" s="404" t="s">
        <v>863</v>
      </c>
      <c r="B19" s="389"/>
      <c r="C19" s="390">
        <v>106223500</v>
      </c>
      <c r="D19" s="390">
        <v>114092500</v>
      </c>
      <c r="E19" s="390">
        <v>115610921.64</v>
      </c>
      <c r="F19" s="391">
        <v>1.0133086893529373</v>
      </c>
    </row>
    <row r="20" spans="1:7" s="388" customFormat="1" x14ac:dyDescent="0.2">
      <c r="A20" s="392"/>
      <c r="B20" s="393"/>
      <c r="C20" s="394"/>
      <c r="D20" s="394"/>
      <c r="E20" s="394"/>
      <c r="F20" s="395"/>
    </row>
    <row r="21" spans="1:7" ht="27" x14ac:dyDescent="0.2">
      <c r="A21" s="397" t="s">
        <v>1</v>
      </c>
      <c r="B21" s="233" t="s">
        <v>46</v>
      </c>
      <c r="C21" s="398" t="s">
        <v>458</v>
      </c>
      <c r="D21" s="398" t="s">
        <v>762</v>
      </c>
      <c r="E21" s="398" t="s">
        <v>763</v>
      </c>
      <c r="F21" s="399" t="s">
        <v>484</v>
      </c>
      <c r="G21" s="396"/>
    </row>
    <row r="22" spans="1:7" ht="14.25" x14ac:dyDescent="0.2">
      <c r="A22" s="230">
        <v>2111</v>
      </c>
      <c r="B22" s="111" t="s">
        <v>467</v>
      </c>
      <c r="C22" s="231">
        <v>6274000</v>
      </c>
      <c r="D22" s="231">
        <v>6432500</v>
      </c>
      <c r="E22" s="231">
        <v>6289504.9000000004</v>
      </c>
      <c r="F22" s="232">
        <v>0.977769</v>
      </c>
      <c r="G22" s="396"/>
    </row>
    <row r="23" spans="1:7" ht="14.25" x14ac:dyDescent="0.2">
      <c r="A23" s="230">
        <v>2119</v>
      </c>
      <c r="B23" s="111" t="s">
        <v>7</v>
      </c>
      <c r="C23" s="231">
        <v>104000</v>
      </c>
      <c r="D23" s="231">
        <v>104000</v>
      </c>
      <c r="E23" s="231">
        <v>46140</v>
      </c>
      <c r="F23" s="232">
        <v>0.44365300000000002</v>
      </c>
      <c r="G23" s="396"/>
    </row>
    <row r="24" spans="1:7" ht="14.25" x14ac:dyDescent="0.2">
      <c r="A24" s="230">
        <v>2141</v>
      </c>
      <c r="B24" s="111" t="s">
        <v>8</v>
      </c>
      <c r="C24" s="231">
        <v>7600</v>
      </c>
      <c r="D24" s="231">
        <v>7600</v>
      </c>
      <c r="E24" s="231">
        <v>4512.74</v>
      </c>
      <c r="F24" s="232">
        <v>0.593781</v>
      </c>
      <c r="G24" s="396"/>
    </row>
    <row r="25" spans="1:7" ht="14.25" x14ac:dyDescent="0.2">
      <c r="A25" s="230">
        <v>2211</v>
      </c>
      <c r="B25" s="111" t="s">
        <v>468</v>
      </c>
      <c r="C25" s="231">
        <v>0</v>
      </c>
      <c r="D25" s="231">
        <v>184600</v>
      </c>
      <c r="E25" s="231">
        <v>184457</v>
      </c>
      <c r="F25" s="232">
        <v>0.99922500000000003</v>
      </c>
      <c r="G25" s="396"/>
    </row>
    <row r="26" spans="1:7" ht="14.25" x14ac:dyDescent="0.2">
      <c r="A26" s="230">
        <v>2212</v>
      </c>
      <c r="B26" s="111" t="s">
        <v>469</v>
      </c>
      <c r="C26" s="231">
        <v>5352000</v>
      </c>
      <c r="D26" s="231">
        <v>13262000</v>
      </c>
      <c r="E26" s="231">
        <v>13566227.49</v>
      </c>
      <c r="F26" s="232">
        <v>1.022939</v>
      </c>
      <c r="G26" s="396"/>
    </row>
    <row r="27" spans="1:7" ht="14.25" x14ac:dyDescent="0.2">
      <c r="A27" s="230">
        <v>2229</v>
      </c>
      <c r="B27" s="111" t="s">
        <v>470</v>
      </c>
      <c r="C27" s="231">
        <v>0</v>
      </c>
      <c r="D27" s="231">
        <v>247000</v>
      </c>
      <c r="E27" s="231">
        <v>246755.5</v>
      </c>
      <c r="F27" s="232">
        <v>0.99900999999999995</v>
      </c>
      <c r="G27" s="396"/>
    </row>
    <row r="28" spans="1:7" ht="14.25" x14ac:dyDescent="0.2">
      <c r="A28" s="230">
        <v>2321</v>
      </c>
      <c r="B28" s="111" t="s">
        <v>9</v>
      </c>
      <c r="C28" s="231">
        <v>38000</v>
      </c>
      <c r="D28" s="231">
        <v>112000</v>
      </c>
      <c r="E28" s="231">
        <v>66924</v>
      </c>
      <c r="F28" s="232">
        <v>0.59753500000000004</v>
      </c>
      <c r="G28" s="396"/>
    </row>
    <row r="29" spans="1:7" ht="14.25" x14ac:dyDescent="0.2">
      <c r="A29" s="230">
        <v>2322</v>
      </c>
      <c r="B29" s="111" t="s">
        <v>282</v>
      </c>
      <c r="C29" s="231">
        <v>0</v>
      </c>
      <c r="D29" s="231">
        <v>6700</v>
      </c>
      <c r="E29" s="231">
        <v>6668</v>
      </c>
      <c r="F29" s="232">
        <v>0.99522299999999997</v>
      </c>
      <c r="G29" s="396"/>
    </row>
    <row r="30" spans="1:7" ht="14.25" x14ac:dyDescent="0.2">
      <c r="A30" s="230">
        <v>2324</v>
      </c>
      <c r="B30" s="111" t="s">
        <v>767</v>
      </c>
      <c r="C30" s="231">
        <v>0</v>
      </c>
      <c r="D30" s="231">
        <v>0</v>
      </c>
      <c r="E30" s="231">
        <v>13717.23</v>
      </c>
      <c r="F30" s="232">
        <v>0</v>
      </c>
    </row>
    <row r="31" spans="1:7" ht="14.25" x14ac:dyDescent="0.2">
      <c r="A31" s="230">
        <v>2329</v>
      </c>
      <c r="B31" s="111" t="s">
        <v>312</v>
      </c>
      <c r="C31" s="231">
        <v>0</v>
      </c>
      <c r="D31" s="231">
        <v>7500</v>
      </c>
      <c r="E31" s="231">
        <v>100984.71</v>
      </c>
      <c r="F31" s="232">
        <v>13.464627999999999</v>
      </c>
    </row>
    <row r="32" spans="1:7" x14ac:dyDescent="0.2">
      <c r="A32" s="226" t="s">
        <v>864</v>
      </c>
      <c r="B32" s="400"/>
      <c r="C32" s="401">
        <v>11775600</v>
      </c>
      <c r="D32" s="401">
        <v>20363900</v>
      </c>
      <c r="E32" s="401">
        <v>20525891.57</v>
      </c>
      <c r="F32" s="402">
        <v>1.0079548401828726</v>
      </c>
    </row>
    <row r="34" spans="1:6" ht="27" x14ac:dyDescent="0.2">
      <c r="A34" s="234" t="s">
        <v>1</v>
      </c>
      <c r="B34" s="233" t="s">
        <v>47</v>
      </c>
      <c r="C34" s="235" t="s">
        <v>458</v>
      </c>
      <c r="D34" s="235" t="s">
        <v>762</v>
      </c>
      <c r="E34" s="235" t="s">
        <v>763</v>
      </c>
      <c r="F34" s="236" t="s">
        <v>484</v>
      </c>
    </row>
    <row r="35" spans="1:6" ht="14.25" x14ac:dyDescent="0.2">
      <c r="A35" s="230">
        <v>3111</v>
      </c>
      <c r="B35" s="111" t="s">
        <v>10</v>
      </c>
      <c r="C35" s="231">
        <v>200000</v>
      </c>
      <c r="D35" s="231">
        <v>2323300</v>
      </c>
      <c r="E35" s="231">
        <v>2326781.61</v>
      </c>
      <c r="F35" s="232">
        <v>1.001498</v>
      </c>
    </row>
    <row r="36" spans="1:6" ht="14.25" x14ac:dyDescent="0.2">
      <c r="A36" s="230">
        <v>3121</v>
      </c>
      <c r="B36" s="111" t="s">
        <v>651</v>
      </c>
      <c r="C36" s="231">
        <v>0</v>
      </c>
      <c r="D36" s="231">
        <v>410000</v>
      </c>
      <c r="E36" s="231">
        <v>410000</v>
      </c>
      <c r="F36" s="232">
        <v>1</v>
      </c>
    </row>
    <row r="37" spans="1:6" x14ac:dyDescent="0.2">
      <c r="A37" s="226" t="s">
        <v>865</v>
      </c>
      <c r="B37" s="227"/>
      <c r="C37" s="228">
        <v>200000</v>
      </c>
      <c r="D37" s="228">
        <v>2733300</v>
      </c>
      <c r="E37" s="228">
        <v>2736781.61</v>
      </c>
      <c r="F37" s="229">
        <v>1.0012737752899425</v>
      </c>
    </row>
    <row r="39" spans="1:6" ht="27" x14ac:dyDescent="0.2">
      <c r="A39" s="234" t="s">
        <v>1</v>
      </c>
      <c r="B39" s="233" t="s">
        <v>868</v>
      </c>
      <c r="C39" s="235" t="s">
        <v>458</v>
      </c>
      <c r="D39" s="235" t="s">
        <v>762</v>
      </c>
      <c r="E39" s="235" t="s">
        <v>763</v>
      </c>
      <c r="F39" s="236" t="s">
        <v>484</v>
      </c>
    </row>
    <row r="40" spans="1:6" ht="14.25" x14ac:dyDescent="0.2">
      <c r="A40" s="230">
        <v>4111</v>
      </c>
      <c r="B40" s="111" t="s">
        <v>472</v>
      </c>
      <c r="C40" s="231">
        <v>0</v>
      </c>
      <c r="D40" s="231">
        <v>296200</v>
      </c>
      <c r="E40" s="231">
        <v>296185</v>
      </c>
      <c r="F40" s="232">
        <v>0.99994899999999998</v>
      </c>
    </row>
    <row r="41" spans="1:6" ht="14.25" x14ac:dyDescent="0.2">
      <c r="A41" s="230">
        <v>4112</v>
      </c>
      <c r="B41" s="111" t="s">
        <v>473</v>
      </c>
      <c r="C41" s="231">
        <v>19695500</v>
      </c>
      <c r="D41" s="231">
        <v>19695500</v>
      </c>
      <c r="E41" s="231">
        <v>19696564</v>
      </c>
      <c r="F41" s="232">
        <v>1.000054</v>
      </c>
    </row>
    <row r="42" spans="1:6" ht="14.25" x14ac:dyDescent="0.2">
      <c r="A42" s="230">
        <v>4116</v>
      </c>
      <c r="B42" s="111" t="s">
        <v>474</v>
      </c>
      <c r="C42" s="231">
        <v>528000</v>
      </c>
      <c r="D42" s="231">
        <v>12403700</v>
      </c>
      <c r="E42" s="231">
        <v>12320483.77</v>
      </c>
      <c r="F42" s="232">
        <v>0.99329100000000004</v>
      </c>
    </row>
    <row r="43" spans="1:6" ht="14.25" x14ac:dyDescent="0.2">
      <c r="A43" s="230">
        <v>4121</v>
      </c>
      <c r="B43" s="111" t="s">
        <v>11</v>
      </c>
      <c r="C43" s="231">
        <v>320000</v>
      </c>
      <c r="D43" s="231">
        <v>455400</v>
      </c>
      <c r="E43" s="231">
        <v>415462</v>
      </c>
      <c r="F43" s="232">
        <v>0.91230100000000003</v>
      </c>
    </row>
    <row r="44" spans="1:6" ht="14.25" x14ac:dyDescent="0.2">
      <c r="A44" s="230">
        <v>4122</v>
      </c>
      <c r="B44" s="111" t="s">
        <v>652</v>
      </c>
      <c r="C44" s="231">
        <v>0</v>
      </c>
      <c r="D44" s="231">
        <v>1056400</v>
      </c>
      <c r="E44" s="231">
        <v>1056258.75</v>
      </c>
      <c r="F44" s="232">
        <v>0.99986600000000003</v>
      </c>
    </row>
    <row r="45" spans="1:6" ht="14.25" x14ac:dyDescent="0.2">
      <c r="A45" s="230">
        <v>4131</v>
      </c>
      <c r="B45" s="111" t="s">
        <v>475</v>
      </c>
      <c r="C45" s="231">
        <v>6438900</v>
      </c>
      <c r="D45" s="231">
        <v>5821200</v>
      </c>
      <c r="E45" s="231">
        <v>5738130.96</v>
      </c>
      <c r="F45" s="232">
        <v>0.98572899999999997</v>
      </c>
    </row>
    <row r="46" spans="1:6" ht="14.25" x14ac:dyDescent="0.2">
      <c r="A46" s="230">
        <v>4132</v>
      </c>
      <c r="B46" s="111" t="s">
        <v>12</v>
      </c>
      <c r="C46" s="231">
        <v>91700</v>
      </c>
      <c r="D46" s="231">
        <v>91700</v>
      </c>
      <c r="E46" s="231">
        <v>124346.93</v>
      </c>
      <c r="F46" s="232">
        <v>1.3560179999999999</v>
      </c>
    </row>
    <row r="47" spans="1:6" ht="14.25" x14ac:dyDescent="0.2">
      <c r="A47" s="230">
        <v>4216</v>
      </c>
      <c r="B47" s="111" t="s">
        <v>566</v>
      </c>
      <c r="C47" s="231">
        <v>0</v>
      </c>
      <c r="D47" s="231">
        <v>20171200</v>
      </c>
      <c r="E47" s="231">
        <v>20171047.699999999</v>
      </c>
      <c r="F47" s="232">
        <v>0.99999199999999999</v>
      </c>
    </row>
    <row r="48" spans="1:6" ht="14.25" x14ac:dyDescent="0.2">
      <c r="A48" s="230">
        <v>4221</v>
      </c>
      <c r="B48" s="111" t="s">
        <v>866</v>
      </c>
      <c r="C48" s="231">
        <v>0</v>
      </c>
      <c r="D48" s="231">
        <v>200000</v>
      </c>
      <c r="E48" s="231">
        <v>200000</v>
      </c>
      <c r="F48" s="232">
        <v>1</v>
      </c>
    </row>
    <row r="49" spans="1:6" ht="14.25" x14ac:dyDescent="0.2">
      <c r="A49" s="230">
        <v>4222</v>
      </c>
      <c r="B49" s="111" t="s">
        <v>867</v>
      </c>
      <c r="C49" s="231">
        <v>0</v>
      </c>
      <c r="D49" s="231">
        <v>461000</v>
      </c>
      <c r="E49" s="231">
        <v>461000</v>
      </c>
      <c r="F49" s="232">
        <v>1</v>
      </c>
    </row>
    <row r="50" spans="1:6" x14ac:dyDescent="0.2">
      <c r="A50" s="226" t="s">
        <v>869</v>
      </c>
      <c r="B50" s="227"/>
      <c r="C50" s="228">
        <v>27074100</v>
      </c>
      <c r="D50" s="228">
        <v>60652300</v>
      </c>
      <c r="E50" s="228">
        <v>60479479.109999999</v>
      </c>
      <c r="F50" s="229">
        <v>0.99715062924241948</v>
      </c>
    </row>
  </sheetData>
  <mergeCells count="1">
    <mergeCell ref="A1:F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6" fitToHeight="0" orientation="portrait" r:id="rId1"/>
  <headerFooter>
    <oddFooter>&amp;R (str. &amp;P z &amp;N)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H18" sqref="H18"/>
    </sheetView>
  </sheetViews>
  <sheetFormatPr defaultRowHeight="12.75" x14ac:dyDescent="0.2"/>
  <cols>
    <col min="1" max="1" width="15.75" style="439" customWidth="1"/>
    <col min="2" max="2" width="15" style="439" bestFit="1" customWidth="1"/>
    <col min="3" max="4" width="13.5" style="439" bestFit="1" customWidth="1"/>
    <col min="5" max="5" width="14.125" style="439" customWidth="1"/>
    <col min="6" max="6" width="16.25" style="439" customWidth="1"/>
    <col min="7" max="7" width="9" style="439"/>
    <col min="8" max="8" width="11.5" style="439" bestFit="1" customWidth="1"/>
    <col min="9" max="16384" width="9" style="439"/>
  </cols>
  <sheetData>
    <row r="1" spans="1:8" ht="15.75" customHeight="1" x14ac:dyDescent="0.25">
      <c r="A1" s="691" t="s">
        <v>1015</v>
      </c>
      <c r="B1" s="692"/>
      <c r="C1" s="692"/>
      <c r="D1" s="692"/>
      <c r="E1" s="692"/>
      <c r="F1" s="693"/>
      <c r="G1" s="494"/>
    </row>
    <row r="2" spans="1:8" ht="12.75" customHeight="1" x14ac:dyDescent="0.2">
      <c r="A2" s="694"/>
      <c r="B2" s="695"/>
      <c r="C2" s="695"/>
      <c r="D2" s="695"/>
      <c r="E2" s="695"/>
      <c r="F2" s="696"/>
    </row>
    <row r="3" spans="1:8" ht="14.25" x14ac:dyDescent="0.2">
      <c r="A3" s="730" t="s">
        <v>1016</v>
      </c>
      <c r="B3" s="730"/>
      <c r="C3" s="730" t="s">
        <v>1017</v>
      </c>
      <c r="D3" s="731" t="s">
        <v>1018</v>
      </c>
      <c r="E3" s="731"/>
      <c r="F3" s="731"/>
    </row>
    <row r="4" spans="1:8" ht="14.25" x14ac:dyDescent="0.2">
      <c r="A4" s="730"/>
      <c r="B4" s="730"/>
      <c r="C4" s="730"/>
      <c r="D4" s="555" t="s">
        <v>1019</v>
      </c>
      <c r="E4" s="555" t="s">
        <v>1020</v>
      </c>
      <c r="F4" s="555" t="s">
        <v>1021</v>
      </c>
    </row>
    <row r="5" spans="1:8" ht="14.25" x14ac:dyDescent="0.2">
      <c r="A5" s="472" t="s">
        <v>1022</v>
      </c>
      <c r="B5" s="517">
        <f>SUM(C5:F5)</f>
        <v>1036598.99</v>
      </c>
      <c r="C5" s="517">
        <v>60871.26</v>
      </c>
      <c r="D5" s="517">
        <v>382280.43</v>
      </c>
      <c r="E5" s="517">
        <v>393816.76</v>
      </c>
      <c r="F5" s="517">
        <v>199630.54</v>
      </c>
      <c r="H5" s="495"/>
    </row>
    <row r="6" spans="1:8" ht="14.25" x14ac:dyDescent="0.2">
      <c r="A6" s="472" t="s">
        <v>916</v>
      </c>
      <c r="B6" s="517">
        <f>SUM(C6:F6)</f>
        <v>67585.42</v>
      </c>
      <c r="C6" s="517">
        <v>-1781.47</v>
      </c>
      <c r="D6" s="517">
        <v>0</v>
      </c>
      <c r="E6" s="517">
        <v>0</v>
      </c>
      <c r="F6" s="517">
        <v>69366.89</v>
      </c>
    </row>
    <row r="7" spans="1:8" ht="14.25" x14ac:dyDescent="0.2">
      <c r="A7" s="472" t="s">
        <v>917</v>
      </c>
      <c r="B7" s="517">
        <f t="shared" ref="B7:B8" si="0">SUM(C7:F7)</f>
        <v>420729.74</v>
      </c>
      <c r="C7" s="517">
        <v>93142.92</v>
      </c>
      <c r="D7" s="517">
        <v>64278.83</v>
      </c>
      <c r="E7" s="517">
        <v>0</v>
      </c>
      <c r="F7" s="517">
        <v>263307.99</v>
      </c>
    </row>
    <row r="8" spans="1:8" ht="14.25" x14ac:dyDescent="0.2">
      <c r="A8" s="472" t="s">
        <v>105</v>
      </c>
      <c r="B8" s="517">
        <f t="shared" si="0"/>
        <v>49761</v>
      </c>
      <c r="C8" s="517">
        <v>-41062</v>
      </c>
      <c r="D8" s="517">
        <v>0</v>
      </c>
      <c r="E8" s="517">
        <v>0</v>
      </c>
      <c r="F8" s="517">
        <v>90823</v>
      </c>
    </row>
    <row r="9" spans="1:8" ht="14.25" x14ac:dyDescent="0.2">
      <c r="A9" s="472" t="s">
        <v>1023</v>
      </c>
      <c r="B9" s="517">
        <f>SUM(C9:F9)</f>
        <v>727243.53</v>
      </c>
      <c r="C9" s="517">
        <v>704027.79</v>
      </c>
      <c r="D9" s="517">
        <v>0</v>
      </c>
      <c r="E9" s="517">
        <v>0</v>
      </c>
      <c r="F9" s="517">
        <v>23215.74</v>
      </c>
    </row>
    <row r="10" spans="1:8" ht="14.25" x14ac:dyDescent="0.2">
      <c r="A10" s="472" t="s">
        <v>1024</v>
      </c>
      <c r="B10" s="517">
        <f t="shared" ref="B10:B12" si="1">SUM(C10:F10)</f>
        <v>250510.62</v>
      </c>
      <c r="C10" s="517">
        <v>22414.97</v>
      </c>
      <c r="D10" s="517">
        <v>26991.14</v>
      </c>
      <c r="E10" s="517">
        <v>8181.09</v>
      </c>
      <c r="F10" s="517">
        <f>167894.42+25029</f>
        <v>192923.42</v>
      </c>
    </row>
    <row r="11" spans="1:8" ht="14.25" x14ac:dyDescent="0.2">
      <c r="A11" s="472" t="s">
        <v>480</v>
      </c>
      <c r="B11" s="517">
        <f t="shared" si="1"/>
        <v>57307.41</v>
      </c>
      <c r="C11" s="517">
        <v>57307.41</v>
      </c>
      <c r="D11" s="517">
        <v>0</v>
      </c>
      <c r="E11" s="517">
        <v>0</v>
      </c>
      <c r="F11" s="517">
        <v>0</v>
      </c>
    </row>
    <row r="12" spans="1:8" ht="14.25" x14ac:dyDescent="0.2">
      <c r="A12" s="472" t="s">
        <v>925</v>
      </c>
      <c r="B12" s="517">
        <f t="shared" si="1"/>
        <v>126057.5</v>
      </c>
      <c r="C12" s="517">
        <f>-6000+167+20097</f>
        <v>14264</v>
      </c>
      <c r="D12" s="517">
        <v>0</v>
      </c>
      <c r="E12" s="517">
        <v>0</v>
      </c>
      <c r="F12" s="517">
        <f>113450-1000+690-1971+624.5</f>
        <v>111793.5</v>
      </c>
    </row>
    <row r="13" spans="1:8" ht="14.25" x14ac:dyDescent="0.2">
      <c r="A13" s="486" t="s">
        <v>53</v>
      </c>
      <c r="B13" s="556">
        <f>SUM(B5:B12)</f>
        <v>2735794.21</v>
      </c>
      <c r="C13" s="556">
        <f>SUM(C5:C12)</f>
        <v>909184.88</v>
      </c>
      <c r="D13" s="556">
        <f>SUM(D5:D12)</f>
        <v>473550.4</v>
      </c>
      <c r="E13" s="556">
        <f>SUM(E5:E12)</f>
        <v>401997.85000000003</v>
      </c>
      <c r="F13" s="556">
        <f>SUM(F5:F12)</f>
        <v>951061.08</v>
      </c>
    </row>
    <row r="16" spans="1:8" ht="14.25" x14ac:dyDescent="0.2">
      <c r="A16" s="732" t="s">
        <v>1015</v>
      </c>
      <c r="B16" s="732"/>
      <c r="C16" s="732"/>
      <c r="D16" s="732"/>
      <c r="E16" s="732"/>
      <c r="F16" s="732"/>
    </row>
  </sheetData>
  <mergeCells count="5">
    <mergeCell ref="A1:F2"/>
    <mergeCell ref="A3:B4"/>
    <mergeCell ref="C3:C4"/>
    <mergeCell ref="D3:F3"/>
    <mergeCell ref="A16:F16"/>
  </mergeCells>
  <pageMargins left="0.7" right="0.7" top="0.78740157499999996" bottom="0.78740157499999996" header="0.3" footer="0.3"/>
  <pageSetup paperSize="9" scale="84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23" sqref="B23"/>
    </sheetView>
  </sheetViews>
  <sheetFormatPr defaultRowHeight="12.75" x14ac:dyDescent="0.2"/>
  <cols>
    <col min="1" max="1" width="9" style="439"/>
    <col min="2" max="2" width="22.875" style="439" customWidth="1"/>
    <col min="3" max="3" width="9" style="439"/>
    <col min="4" max="4" width="34.375" style="439" customWidth="1"/>
    <col min="5" max="16384" width="9" style="439"/>
  </cols>
  <sheetData>
    <row r="1" spans="1:4" ht="24" customHeight="1" x14ac:dyDescent="0.25">
      <c r="A1" s="737" t="s">
        <v>1025</v>
      </c>
      <c r="B1" s="738"/>
      <c r="C1" s="738"/>
      <c r="D1" s="739"/>
    </row>
    <row r="2" spans="1:4" ht="18" customHeight="1" thickBot="1" x14ac:dyDescent="0.25">
      <c r="A2" s="733" t="s">
        <v>911</v>
      </c>
      <c r="B2" s="734"/>
      <c r="C2" s="735" t="s">
        <v>927</v>
      </c>
      <c r="D2" s="736"/>
    </row>
    <row r="3" spans="1:4" ht="17.100000000000001" customHeight="1" x14ac:dyDescent="0.2">
      <c r="A3" s="740" t="s">
        <v>1080</v>
      </c>
      <c r="B3" s="741"/>
      <c r="C3" s="742">
        <v>7107099.3600000003</v>
      </c>
      <c r="D3" s="743"/>
    </row>
    <row r="4" spans="1:4" ht="17.100000000000001" customHeight="1" x14ac:dyDescent="0.2">
      <c r="A4" s="744" t="s">
        <v>1081</v>
      </c>
      <c r="B4" s="745"/>
      <c r="C4" s="746">
        <v>4954050.24</v>
      </c>
      <c r="D4" s="747"/>
    </row>
    <row r="5" spans="1:4" ht="17.100000000000001" customHeight="1" thickBot="1" x14ac:dyDescent="0.25">
      <c r="A5" s="744" t="s">
        <v>1026</v>
      </c>
      <c r="B5" s="745"/>
      <c r="C5" s="746">
        <v>3911965.07</v>
      </c>
      <c r="D5" s="747"/>
    </row>
    <row r="6" spans="1:4" ht="17.100000000000001" customHeight="1" x14ac:dyDescent="0.2">
      <c r="A6" s="748" t="s">
        <v>755</v>
      </c>
      <c r="B6" s="749"/>
      <c r="C6" s="750">
        <f>SUM(C3:D5)</f>
        <v>15973114.670000002</v>
      </c>
      <c r="D6" s="751"/>
    </row>
    <row r="10" spans="1:4" ht="19.5" customHeight="1" x14ac:dyDescent="0.25">
      <c r="A10" s="737" t="s">
        <v>1082</v>
      </c>
      <c r="B10" s="738"/>
      <c r="C10" s="738"/>
      <c r="D10" s="739"/>
    </row>
    <row r="11" spans="1:4" ht="15" thickBot="1" x14ac:dyDescent="0.25">
      <c r="A11" s="733" t="s">
        <v>911</v>
      </c>
      <c r="B11" s="734"/>
      <c r="C11" s="735" t="s">
        <v>927</v>
      </c>
      <c r="D11" s="736"/>
    </row>
    <row r="12" spans="1:4" ht="14.25" x14ac:dyDescent="0.2">
      <c r="A12" s="740" t="s">
        <v>1083</v>
      </c>
      <c r="B12" s="741"/>
      <c r="C12" s="742">
        <v>3740422.46</v>
      </c>
      <c r="D12" s="743"/>
    </row>
    <row r="13" spans="1:4" ht="14.25" x14ac:dyDescent="0.2">
      <c r="A13" s="744" t="s">
        <v>1084</v>
      </c>
      <c r="B13" s="745"/>
      <c r="C13" s="746">
        <v>458847.58</v>
      </c>
      <c r="D13" s="747"/>
    </row>
    <row r="14" spans="1:4" ht="14.25" x14ac:dyDescent="0.2">
      <c r="A14" s="744" t="s">
        <v>1085</v>
      </c>
      <c r="B14" s="745"/>
      <c r="C14" s="746">
        <v>35000</v>
      </c>
      <c r="D14" s="747"/>
    </row>
    <row r="15" spans="1:4" ht="14.25" x14ac:dyDescent="0.2">
      <c r="A15" s="752" t="s">
        <v>1086</v>
      </c>
      <c r="B15" s="753"/>
      <c r="C15" s="754">
        <v>132793</v>
      </c>
      <c r="D15" s="755"/>
    </row>
    <row r="16" spans="1:4" ht="14.25" x14ac:dyDescent="0.2">
      <c r="A16" s="756" t="s">
        <v>1087</v>
      </c>
      <c r="B16" s="757"/>
      <c r="C16" s="758">
        <v>199443.8</v>
      </c>
      <c r="D16" s="759"/>
    </row>
    <row r="17" spans="1:4" ht="14.25" x14ac:dyDescent="0.2">
      <c r="A17" s="744" t="s">
        <v>1088</v>
      </c>
      <c r="B17" s="745"/>
      <c r="C17" s="746">
        <v>1449025.5</v>
      </c>
      <c r="D17" s="747"/>
    </row>
    <row r="18" spans="1:4" ht="14.25" x14ac:dyDescent="0.2">
      <c r="A18" s="752" t="s">
        <v>1091</v>
      </c>
      <c r="B18" s="753"/>
      <c r="C18" s="754">
        <v>269512</v>
      </c>
      <c r="D18" s="755"/>
    </row>
    <row r="19" spans="1:4" ht="14.25" x14ac:dyDescent="0.2">
      <c r="A19" s="756" t="s">
        <v>1092</v>
      </c>
      <c r="B19" s="757"/>
      <c r="C19" s="758">
        <v>315707</v>
      </c>
      <c r="D19" s="759"/>
    </row>
    <row r="20" spans="1:4" ht="15" thickBot="1" x14ac:dyDescent="0.25">
      <c r="A20" s="744" t="s">
        <v>1089</v>
      </c>
      <c r="B20" s="745"/>
      <c r="C20" s="746">
        <v>71419.56</v>
      </c>
      <c r="D20" s="747"/>
    </row>
    <row r="21" spans="1:4" ht="17.25" customHeight="1" x14ac:dyDescent="0.2">
      <c r="A21" s="748" t="s">
        <v>1090</v>
      </c>
      <c r="B21" s="749"/>
      <c r="C21" s="750">
        <f>SUM(C12:D20)</f>
        <v>6672170.8999999994</v>
      </c>
      <c r="D21" s="751"/>
    </row>
    <row r="22" spans="1:4" x14ac:dyDescent="0.2">
      <c r="B22" s="439" t="s">
        <v>1093</v>
      </c>
    </row>
  </sheetData>
  <mergeCells count="34">
    <mergeCell ref="A21:B21"/>
    <mergeCell ref="C21:D21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11:B11"/>
    <mergeCell ref="C11:D11"/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10:D10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73" workbookViewId="0">
      <selection activeCell="G107" sqref="G107"/>
    </sheetView>
  </sheetViews>
  <sheetFormatPr defaultRowHeight="15" x14ac:dyDescent="0.25"/>
  <cols>
    <col min="1" max="1" width="9" style="11"/>
    <col min="2" max="2" width="26.75" style="11" customWidth="1"/>
    <col min="3" max="3" width="15.25" style="11" customWidth="1"/>
    <col min="4" max="4" width="15.75" style="11" customWidth="1"/>
    <col min="5" max="5" width="15.875" style="11" customWidth="1"/>
    <col min="6" max="6" width="15.5" style="11" customWidth="1"/>
    <col min="7" max="7" width="16.125" style="11" customWidth="1"/>
    <col min="8" max="9" width="13.5" style="11" bestFit="1" customWidth="1"/>
    <col min="10" max="16384" width="9" style="11"/>
  </cols>
  <sheetData>
    <row r="1" spans="2:7" ht="57.6" customHeight="1" x14ac:dyDescent="0.25">
      <c r="B1" s="799" t="s">
        <v>732</v>
      </c>
      <c r="C1" s="800"/>
      <c r="D1" s="800"/>
      <c r="E1" s="800"/>
      <c r="F1" s="801"/>
    </row>
    <row r="2" spans="2:7" s="12" customFormat="1" ht="18" customHeight="1" x14ac:dyDescent="0.25">
      <c r="B2" s="26"/>
      <c r="C2" s="27" t="s">
        <v>120</v>
      </c>
      <c r="D2" s="27" t="s">
        <v>117</v>
      </c>
      <c r="E2" s="27" t="s">
        <v>43</v>
      </c>
      <c r="F2" s="27" t="s">
        <v>466</v>
      </c>
    </row>
    <row r="3" spans="2:7" ht="18" customHeight="1" x14ac:dyDescent="0.25">
      <c r="B3" s="792" t="s">
        <v>218</v>
      </c>
      <c r="C3" s="792"/>
      <c r="D3" s="792"/>
      <c r="E3" s="792"/>
      <c r="F3" s="792"/>
    </row>
    <row r="4" spans="2:7" ht="18" customHeight="1" x14ac:dyDescent="0.25">
      <c r="B4" s="28" t="s">
        <v>119</v>
      </c>
      <c r="C4" s="29">
        <v>44875690</v>
      </c>
      <c r="D4" s="30">
        <v>44356572.18</v>
      </c>
      <c r="E4" s="30">
        <v>44300858.93</v>
      </c>
      <c r="F4" s="97">
        <f t="shared" ref="F4:F9" si="0">E4/D4</f>
        <v>0.9987439685426116</v>
      </c>
      <c r="G4" s="331"/>
    </row>
    <row r="5" spans="2:7" ht="18" customHeight="1" x14ac:dyDescent="0.25">
      <c r="B5" s="31" t="s">
        <v>277</v>
      </c>
      <c r="C5" s="32">
        <v>1028500</v>
      </c>
      <c r="D5" s="33">
        <v>1273500</v>
      </c>
      <c r="E5" s="33">
        <v>1413989</v>
      </c>
      <c r="F5" s="98">
        <f t="shared" si="0"/>
        <v>1.1103172359638791</v>
      </c>
    </row>
    <row r="6" spans="2:7" ht="18" customHeight="1" x14ac:dyDescent="0.25">
      <c r="B6" s="31" t="s">
        <v>122</v>
      </c>
      <c r="C6" s="34">
        <v>44875690</v>
      </c>
      <c r="D6" s="35">
        <v>44356572.18</v>
      </c>
      <c r="E6" s="35">
        <v>43760487.75</v>
      </c>
      <c r="F6" s="99">
        <f t="shared" si="0"/>
        <v>0.9865615307787744</v>
      </c>
    </row>
    <row r="7" spans="2:7" ht="18" customHeight="1" x14ac:dyDescent="0.25">
      <c r="B7" s="31" t="s">
        <v>278</v>
      </c>
      <c r="C7" s="34">
        <v>1028500</v>
      </c>
      <c r="D7" s="35">
        <v>1273500</v>
      </c>
      <c r="E7" s="35">
        <v>1222410.78</v>
      </c>
      <c r="F7" s="99">
        <f t="shared" si="0"/>
        <v>0.95988282685512372</v>
      </c>
    </row>
    <row r="8" spans="2:7" ht="18" customHeight="1" x14ac:dyDescent="0.25">
      <c r="B8" s="36" t="s">
        <v>125</v>
      </c>
      <c r="C8" s="37">
        <f>SUM(C4:C5)</f>
        <v>45904190</v>
      </c>
      <c r="D8" s="38">
        <f>SUM(D4:D5)</f>
        <v>45630072.18</v>
      </c>
      <c r="E8" s="38">
        <f>SUM(E4:E5)</f>
        <v>45714847.93</v>
      </c>
      <c r="F8" s="100">
        <f t="shared" si="0"/>
        <v>1.0018578920862886</v>
      </c>
    </row>
    <row r="9" spans="2:7" ht="18" customHeight="1" x14ac:dyDescent="0.25">
      <c r="B9" s="36" t="s">
        <v>126</v>
      </c>
      <c r="C9" s="37">
        <f>SUM(C6:C7)</f>
        <v>45904190</v>
      </c>
      <c r="D9" s="38">
        <f>SUM(D6:D7)</f>
        <v>45630072.18</v>
      </c>
      <c r="E9" s="38">
        <f>SUM(E6:E7)</f>
        <v>44982898.530000001</v>
      </c>
      <c r="F9" s="100">
        <f t="shared" si="0"/>
        <v>0.98581694879975101</v>
      </c>
    </row>
    <row r="10" spans="2:7" ht="18" customHeight="1" x14ac:dyDescent="0.25">
      <c r="B10" s="760" t="s">
        <v>118</v>
      </c>
      <c r="C10" s="761"/>
      <c r="D10" s="763"/>
      <c r="E10" s="788">
        <f>E4-E6</f>
        <v>540371.1799999997</v>
      </c>
      <c r="F10" s="789"/>
    </row>
    <row r="11" spans="2:7" ht="18" customHeight="1" x14ac:dyDescent="0.25">
      <c r="B11" s="793" t="s">
        <v>276</v>
      </c>
      <c r="C11" s="794"/>
      <c r="D11" s="795"/>
      <c r="E11" s="788">
        <f>E5-E7</f>
        <v>191578.21999999997</v>
      </c>
      <c r="F11" s="789"/>
    </row>
    <row r="12" spans="2:7" ht="18" customHeight="1" x14ac:dyDescent="0.25">
      <c r="B12" s="796" t="s">
        <v>290</v>
      </c>
      <c r="C12" s="797"/>
      <c r="D12" s="798"/>
      <c r="E12" s="790">
        <f>SUM(E10:E11)</f>
        <v>731949.39999999967</v>
      </c>
      <c r="F12" s="791"/>
    </row>
    <row r="13" spans="2:7" ht="18" customHeight="1" x14ac:dyDescent="0.25">
      <c r="B13" s="760" t="s">
        <v>1076</v>
      </c>
      <c r="C13" s="761"/>
      <c r="D13" s="761"/>
      <c r="E13" s="761"/>
      <c r="F13" s="762"/>
    </row>
    <row r="14" spans="2:7" ht="18" customHeight="1" x14ac:dyDescent="0.25">
      <c r="B14" s="770" t="s">
        <v>1077</v>
      </c>
      <c r="C14" s="771"/>
      <c r="D14" s="771"/>
      <c r="E14" s="772"/>
      <c r="F14" s="561">
        <v>731949.4</v>
      </c>
    </row>
    <row r="15" spans="2:7" ht="18" customHeight="1" x14ac:dyDescent="0.25">
      <c r="B15" s="779" t="s">
        <v>733</v>
      </c>
      <c r="C15" s="780"/>
      <c r="D15" s="780"/>
      <c r="E15" s="780"/>
      <c r="F15" s="781"/>
    </row>
    <row r="16" spans="2:7" ht="18" customHeight="1" x14ac:dyDescent="0.25">
      <c r="B16" s="760" t="s">
        <v>205</v>
      </c>
      <c r="C16" s="761"/>
      <c r="D16" s="761"/>
      <c r="E16" s="763"/>
      <c r="F16" s="51">
        <v>17576</v>
      </c>
    </row>
    <row r="17" spans="1:8" ht="18" customHeight="1" x14ac:dyDescent="0.25">
      <c r="B17" s="760" t="s">
        <v>206</v>
      </c>
      <c r="C17" s="761"/>
      <c r="D17" s="761"/>
      <c r="E17" s="763"/>
      <c r="F17" s="52">
        <v>490325.61</v>
      </c>
    </row>
    <row r="18" spans="1:8" ht="18" customHeight="1" x14ac:dyDescent="0.25">
      <c r="B18" s="760" t="s">
        <v>207</v>
      </c>
      <c r="C18" s="761"/>
      <c r="D18" s="761"/>
      <c r="E18" s="763"/>
      <c r="F18" s="52">
        <v>1050120.72</v>
      </c>
    </row>
    <row r="19" spans="1:8" ht="18" customHeight="1" x14ac:dyDescent="0.25">
      <c r="B19" s="760" t="s">
        <v>209</v>
      </c>
      <c r="C19" s="761"/>
      <c r="D19" s="761"/>
      <c r="E19" s="763"/>
      <c r="F19" s="52">
        <v>160340.95000000001</v>
      </c>
    </row>
    <row r="20" spans="1:8" ht="18" customHeight="1" x14ac:dyDescent="0.25">
      <c r="B20" s="764" t="s">
        <v>88</v>
      </c>
      <c r="C20" s="765"/>
      <c r="D20" s="765"/>
      <c r="E20" s="766"/>
      <c r="F20" s="96">
        <f>SUM(F16:F19)</f>
        <v>1718363.28</v>
      </c>
      <c r="G20" s="54"/>
    </row>
    <row r="21" spans="1:8" ht="18" customHeight="1" x14ac:dyDescent="0.25">
      <c r="B21" s="779" t="s">
        <v>734</v>
      </c>
      <c r="C21" s="780"/>
      <c r="D21" s="780"/>
      <c r="E21" s="780"/>
      <c r="F21" s="781"/>
    </row>
    <row r="22" spans="1:8" ht="18" customHeight="1" x14ac:dyDescent="0.25">
      <c r="B22" s="782" t="s">
        <v>213</v>
      </c>
      <c r="C22" s="783"/>
      <c r="D22" s="783"/>
      <c r="E22" s="784"/>
      <c r="F22" s="51">
        <v>6533225.4000000004</v>
      </c>
    </row>
    <row r="23" spans="1:8" ht="18" customHeight="1" x14ac:dyDescent="0.25">
      <c r="A23" s="62"/>
      <c r="B23" s="761" t="s">
        <v>211</v>
      </c>
      <c r="C23" s="761"/>
      <c r="D23" s="761"/>
      <c r="E23" s="763"/>
      <c r="F23" s="51">
        <v>416703.06</v>
      </c>
    </row>
    <row r="24" spans="1:8" ht="18" customHeight="1" x14ac:dyDescent="0.25">
      <c r="B24" s="785" t="s">
        <v>212</v>
      </c>
      <c r="C24" s="786"/>
      <c r="D24" s="786"/>
      <c r="E24" s="787"/>
      <c r="F24" s="103">
        <f>SUM(F22:F23)</f>
        <v>6949928.46</v>
      </c>
      <c r="G24" s="54"/>
      <c r="H24" s="54"/>
    </row>
    <row r="25" spans="1:8" ht="18" customHeight="1" x14ac:dyDescent="0.25">
      <c r="B25" s="776" t="s">
        <v>219</v>
      </c>
      <c r="C25" s="777"/>
      <c r="D25" s="777"/>
      <c r="E25" s="777"/>
      <c r="F25" s="778"/>
      <c r="G25" s="13"/>
      <c r="H25" s="13"/>
    </row>
    <row r="26" spans="1:8" ht="18" customHeight="1" x14ac:dyDescent="0.25">
      <c r="B26" s="58" t="s">
        <v>119</v>
      </c>
      <c r="C26" s="59">
        <v>18648000</v>
      </c>
      <c r="D26" s="60">
        <v>18925891</v>
      </c>
      <c r="E26" s="61">
        <v>19365927.07</v>
      </c>
      <c r="F26" s="101">
        <f t="shared" ref="F26:F31" si="1">E26/D26</f>
        <v>1.0232504810473653</v>
      </c>
      <c r="G26" s="13"/>
      <c r="H26" s="13"/>
    </row>
    <row r="27" spans="1:8" ht="18" customHeight="1" x14ac:dyDescent="0.25">
      <c r="B27" s="31" t="s">
        <v>277</v>
      </c>
      <c r="C27" s="39">
        <v>275000</v>
      </c>
      <c r="D27" s="40">
        <v>275000</v>
      </c>
      <c r="E27" s="41">
        <v>300920</v>
      </c>
      <c r="F27" s="98">
        <f t="shared" si="1"/>
        <v>1.0942545454545454</v>
      </c>
      <c r="G27" s="13"/>
      <c r="H27" s="13"/>
    </row>
    <row r="28" spans="1:8" ht="18" customHeight="1" x14ac:dyDescent="0.25">
      <c r="B28" s="42" t="s">
        <v>122</v>
      </c>
      <c r="C28" s="43">
        <v>18648000</v>
      </c>
      <c r="D28" s="44">
        <v>19622263.239999998</v>
      </c>
      <c r="E28" s="45">
        <v>19336286.670000002</v>
      </c>
      <c r="F28" s="99">
        <f t="shared" si="1"/>
        <v>0.98542591308137006</v>
      </c>
      <c r="G28" s="13"/>
      <c r="H28" s="13"/>
    </row>
    <row r="29" spans="1:8" ht="18" customHeight="1" x14ac:dyDescent="0.25">
      <c r="B29" s="31" t="s">
        <v>278</v>
      </c>
      <c r="C29" s="46">
        <v>275000</v>
      </c>
      <c r="D29" s="47">
        <v>275000</v>
      </c>
      <c r="E29" s="45">
        <v>263701</v>
      </c>
      <c r="F29" s="99">
        <f t="shared" si="1"/>
        <v>0.95891272727272725</v>
      </c>
      <c r="G29" s="14"/>
      <c r="H29" s="14"/>
    </row>
    <row r="30" spans="1:8" ht="18" customHeight="1" x14ac:dyDescent="0.25">
      <c r="B30" s="36" t="s">
        <v>125</v>
      </c>
      <c r="C30" s="48">
        <f>SUM(C26:C27)</f>
        <v>18923000</v>
      </c>
      <c r="D30" s="49">
        <f>SUM(D26:D27)</f>
        <v>19200891</v>
      </c>
      <c r="E30" s="50">
        <f>SUM(E26:E27)</f>
        <v>19666847.07</v>
      </c>
      <c r="F30" s="100">
        <f t="shared" si="1"/>
        <v>1.02426741915258</v>
      </c>
      <c r="G30" s="13"/>
      <c r="H30" s="13"/>
    </row>
    <row r="31" spans="1:8" ht="18" customHeight="1" x14ac:dyDescent="0.25">
      <c r="B31" s="36" t="s">
        <v>126</v>
      </c>
      <c r="C31" s="48">
        <f>SUM(C28:C29)</f>
        <v>18923000</v>
      </c>
      <c r="D31" s="49">
        <f>SUM(D28:D29)</f>
        <v>19897263.239999998</v>
      </c>
      <c r="E31" s="50">
        <f>SUM(E28:E29)</f>
        <v>19599987.670000002</v>
      </c>
      <c r="F31" s="100">
        <f t="shared" si="1"/>
        <v>0.98505947444056652</v>
      </c>
      <c r="G31" s="13"/>
      <c r="H31" s="13"/>
    </row>
    <row r="32" spans="1:8" ht="18" customHeight="1" x14ac:dyDescent="0.25">
      <c r="B32" s="760" t="s">
        <v>118</v>
      </c>
      <c r="C32" s="761"/>
      <c r="D32" s="763"/>
      <c r="E32" s="788">
        <f>E26-E28</f>
        <v>29640.39999999851</v>
      </c>
      <c r="F32" s="789"/>
      <c r="G32" s="13"/>
      <c r="H32" s="13"/>
    </row>
    <row r="33" spans="2:8" ht="18" customHeight="1" x14ac:dyDescent="0.25">
      <c r="B33" s="760" t="s">
        <v>276</v>
      </c>
      <c r="C33" s="761"/>
      <c r="D33" s="763"/>
      <c r="E33" s="788">
        <f>E27-E29</f>
        <v>37219</v>
      </c>
      <c r="F33" s="789"/>
      <c r="G33" s="13"/>
      <c r="H33" s="13"/>
    </row>
    <row r="34" spans="2:8" ht="18" customHeight="1" x14ac:dyDescent="0.25">
      <c r="B34" s="796" t="s">
        <v>291</v>
      </c>
      <c r="C34" s="797"/>
      <c r="D34" s="798"/>
      <c r="E34" s="790">
        <f>SUM(E32:E33)</f>
        <v>66859.39999999851</v>
      </c>
      <c r="F34" s="791"/>
      <c r="G34" s="13"/>
      <c r="H34" s="13"/>
    </row>
    <row r="35" spans="2:8" ht="18" customHeight="1" x14ac:dyDescent="0.25">
      <c r="B35" s="760" t="s">
        <v>1076</v>
      </c>
      <c r="C35" s="761"/>
      <c r="D35" s="761"/>
      <c r="E35" s="761"/>
      <c r="F35" s="762"/>
      <c r="G35" s="13"/>
      <c r="H35" s="13"/>
    </row>
    <row r="36" spans="2:8" ht="18" customHeight="1" x14ac:dyDescent="0.25">
      <c r="B36" s="770" t="s">
        <v>1077</v>
      </c>
      <c r="C36" s="771"/>
      <c r="D36" s="771"/>
      <c r="E36" s="772"/>
      <c r="F36" s="561">
        <v>66859.399999999994</v>
      </c>
      <c r="G36" s="13"/>
      <c r="H36" s="13"/>
    </row>
    <row r="37" spans="2:8" ht="18" customHeight="1" x14ac:dyDescent="0.25">
      <c r="B37" s="770" t="s">
        <v>1097</v>
      </c>
      <c r="C37" s="771"/>
      <c r="D37" s="771"/>
      <c r="E37" s="772"/>
      <c r="F37" s="562">
        <v>1000000</v>
      </c>
      <c r="G37" s="13"/>
      <c r="H37" s="13"/>
    </row>
    <row r="38" spans="2:8" ht="18" customHeight="1" x14ac:dyDescent="0.25">
      <c r="B38" s="779" t="s">
        <v>733</v>
      </c>
      <c r="C38" s="780"/>
      <c r="D38" s="780"/>
      <c r="E38" s="780"/>
      <c r="F38" s="781"/>
    </row>
    <row r="39" spans="2:8" ht="18" customHeight="1" x14ac:dyDescent="0.25">
      <c r="B39" s="760" t="s">
        <v>205</v>
      </c>
      <c r="C39" s="761"/>
      <c r="D39" s="761"/>
      <c r="E39" s="763"/>
      <c r="F39" s="51">
        <v>60000</v>
      </c>
    </row>
    <row r="40" spans="2:8" x14ac:dyDescent="0.25">
      <c r="B40" s="760" t="s">
        <v>206</v>
      </c>
      <c r="C40" s="761"/>
      <c r="D40" s="761"/>
      <c r="E40" s="763"/>
      <c r="F40" s="52">
        <v>243475.48</v>
      </c>
    </row>
    <row r="41" spans="2:8" x14ac:dyDescent="0.25">
      <c r="B41" s="760" t="s">
        <v>207</v>
      </c>
      <c r="C41" s="761"/>
      <c r="D41" s="761"/>
      <c r="E41" s="763"/>
      <c r="F41" s="52">
        <v>1579271.7</v>
      </c>
    </row>
    <row r="42" spans="2:8" x14ac:dyDescent="0.25">
      <c r="B42" s="760" t="s">
        <v>209</v>
      </c>
      <c r="C42" s="761"/>
      <c r="D42" s="761"/>
      <c r="E42" s="763"/>
      <c r="F42" s="52">
        <v>209534.7</v>
      </c>
    </row>
    <row r="43" spans="2:8" x14ac:dyDescent="0.25">
      <c r="B43" s="764" t="s">
        <v>88</v>
      </c>
      <c r="C43" s="765"/>
      <c r="D43" s="765"/>
      <c r="E43" s="766"/>
      <c r="F43" s="96">
        <f>SUM(F39:F42)</f>
        <v>2092281.88</v>
      </c>
      <c r="G43" s="54"/>
    </row>
    <row r="44" spans="2:8" x14ac:dyDescent="0.25">
      <c r="B44" s="767" t="s">
        <v>735</v>
      </c>
      <c r="C44" s="768"/>
      <c r="D44" s="768"/>
      <c r="E44" s="768"/>
      <c r="F44" s="769"/>
    </row>
    <row r="45" spans="2:8" x14ac:dyDescent="0.25">
      <c r="B45" s="760" t="s">
        <v>213</v>
      </c>
      <c r="C45" s="761"/>
      <c r="D45" s="761"/>
      <c r="E45" s="763"/>
      <c r="F45" s="51">
        <v>3862292.8</v>
      </c>
    </row>
    <row r="46" spans="2:8" x14ac:dyDescent="0.25">
      <c r="B46" s="81" t="s">
        <v>72</v>
      </c>
      <c r="C46" s="82"/>
      <c r="D46" s="82"/>
      <c r="E46" s="83"/>
      <c r="F46" s="51">
        <v>164052.48000000001</v>
      </c>
    </row>
    <row r="47" spans="2:8" x14ac:dyDescent="0.25">
      <c r="B47" s="773" t="s">
        <v>212</v>
      </c>
      <c r="C47" s="774"/>
      <c r="D47" s="774"/>
      <c r="E47" s="775"/>
      <c r="F47" s="102">
        <f>SUM(F45:F46)</f>
        <v>4026345.28</v>
      </c>
      <c r="G47" s="54"/>
      <c r="H47" s="54"/>
    </row>
    <row r="48" spans="2:8" ht="15.75" x14ac:dyDescent="0.25">
      <c r="B48" s="776" t="s">
        <v>220</v>
      </c>
      <c r="C48" s="777"/>
      <c r="D48" s="777"/>
      <c r="E48" s="777"/>
      <c r="F48" s="778"/>
    </row>
    <row r="49" spans="2:7" x14ac:dyDescent="0.25">
      <c r="B49" s="58" t="s">
        <v>119</v>
      </c>
      <c r="C49" s="59">
        <v>13446000</v>
      </c>
      <c r="D49" s="60">
        <v>13981314</v>
      </c>
      <c r="E49" s="61">
        <v>13901663.51</v>
      </c>
      <c r="F49" s="101">
        <f t="shared" ref="F49:F54" si="2">E49/D49</f>
        <v>0.99430307551922514</v>
      </c>
    </row>
    <row r="50" spans="2:7" x14ac:dyDescent="0.25">
      <c r="B50" s="31" t="s">
        <v>277</v>
      </c>
      <c r="C50" s="39">
        <v>1600</v>
      </c>
      <c r="D50" s="104">
        <v>1600</v>
      </c>
      <c r="E50" s="41">
        <v>1440</v>
      </c>
      <c r="F50" s="98">
        <f>E50/D50</f>
        <v>0.9</v>
      </c>
    </row>
    <row r="51" spans="2:7" x14ac:dyDescent="0.25">
      <c r="B51" s="42" t="s">
        <v>122</v>
      </c>
      <c r="C51" s="43">
        <v>13446000</v>
      </c>
      <c r="D51" s="44">
        <v>13981314</v>
      </c>
      <c r="E51" s="45">
        <v>13774826.67</v>
      </c>
      <c r="F51" s="99">
        <f t="shared" si="2"/>
        <v>0.98523119286213012</v>
      </c>
    </row>
    <row r="52" spans="2:7" x14ac:dyDescent="0.25">
      <c r="B52" s="31" t="s">
        <v>278</v>
      </c>
      <c r="C52" s="46">
        <v>200</v>
      </c>
      <c r="D52" s="105">
        <v>200</v>
      </c>
      <c r="E52" s="106">
        <v>200</v>
      </c>
      <c r="F52" s="99">
        <f>E52/D52</f>
        <v>1</v>
      </c>
    </row>
    <row r="53" spans="2:7" x14ac:dyDescent="0.25">
      <c r="B53" s="36" t="s">
        <v>125</v>
      </c>
      <c r="C53" s="48">
        <f>SUM(C49:C50)</f>
        <v>13447600</v>
      </c>
      <c r="D53" s="49">
        <f>SUM(D49:D50)</f>
        <v>13982914</v>
      </c>
      <c r="E53" s="50">
        <f>SUM(E49:E50)</f>
        <v>13903103.51</v>
      </c>
      <c r="F53" s="100">
        <f t="shared" si="2"/>
        <v>0.99429228485564591</v>
      </c>
    </row>
    <row r="54" spans="2:7" x14ac:dyDescent="0.25">
      <c r="B54" s="36" t="s">
        <v>126</v>
      </c>
      <c r="C54" s="48">
        <f>SUM(C51:C52)</f>
        <v>13446200</v>
      </c>
      <c r="D54" s="49">
        <f>SUM(D51:D52)</f>
        <v>13981514</v>
      </c>
      <c r="E54" s="50">
        <f>SUM(E51:E52)</f>
        <v>13775026.67</v>
      </c>
      <c r="F54" s="100">
        <f t="shared" si="2"/>
        <v>0.98523140412404553</v>
      </c>
    </row>
    <row r="55" spans="2:7" ht="15.75" customHeight="1" x14ac:dyDescent="0.25">
      <c r="B55" s="760" t="s">
        <v>118</v>
      </c>
      <c r="C55" s="761"/>
      <c r="D55" s="763"/>
      <c r="E55" s="788">
        <f>E49-E51</f>
        <v>126836.83999999985</v>
      </c>
      <c r="F55" s="789"/>
    </row>
    <row r="56" spans="2:7" ht="15.75" customHeight="1" x14ac:dyDescent="0.25">
      <c r="B56" s="167" t="s">
        <v>276</v>
      </c>
      <c r="C56" s="169">
        <f>C50-C52</f>
        <v>1400</v>
      </c>
      <c r="D56" s="223">
        <f>D50-D52</f>
        <v>1400</v>
      </c>
      <c r="E56" s="788">
        <f>E50-E52</f>
        <v>1240</v>
      </c>
      <c r="F56" s="789"/>
    </row>
    <row r="57" spans="2:7" ht="15.75" customHeight="1" x14ac:dyDescent="0.25">
      <c r="B57" s="164" t="s">
        <v>291</v>
      </c>
      <c r="C57" s="170">
        <f>C53-C54</f>
        <v>1400</v>
      </c>
      <c r="D57" s="171">
        <f>D53-D54</f>
        <v>1400</v>
      </c>
      <c r="E57" s="790">
        <f>SUM(E55:E56)</f>
        <v>128076.83999999985</v>
      </c>
      <c r="F57" s="791"/>
    </row>
    <row r="58" spans="2:7" ht="15.75" customHeight="1" x14ac:dyDescent="0.25">
      <c r="B58" s="760" t="s">
        <v>1076</v>
      </c>
      <c r="C58" s="761"/>
      <c r="D58" s="761"/>
      <c r="E58" s="761"/>
      <c r="F58" s="762"/>
    </row>
    <row r="59" spans="2:7" ht="15.75" customHeight="1" x14ac:dyDescent="0.25">
      <c r="B59" s="770" t="s">
        <v>1077</v>
      </c>
      <c r="C59" s="771"/>
      <c r="D59" s="771"/>
      <c r="E59" s="772"/>
      <c r="F59" s="563">
        <v>108076.84</v>
      </c>
    </row>
    <row r="60" spans="2:7" ht="15.75" customHeight="1" x14ac:dyDescent="0.25">
      <c r="B60" s="770" t="s">
        <v>1078</v>
      </c>
      <c r="C60" s="771"/>
      <c r="D60" s="771"/>
      <c r="E60" s="771"/>
      <c r="F60" s="564">
        <v>20000</v>
      </c>
      <c r="G60" s="565"/>
    </row>
    <row r="61" spans="2:7" ht="15.75" customHeight="1" x14ac:dyDescent="0.25">
      <c r="B61" s="770" t="s">
        <v>1079</v>
      </c>
      <c r="C61" s="771"/>
      <c r="D61" s="771"/>
      <c r="E61" s="772"/>
      <c r="F61" s="558"/>
    </row>
    <row r="62" spans="2:7" x14ac:dyDescent="0.25">
      <c r="B62" s="779" t="s">
        <v>733</v>
      </c>
      <c r="C62" s="780"/>
      <c r="D62" s="780"/>
      <c r="E62" s="780"/>
      <c r="F62" s="781"/>
    </row>
    <row r="63" spans="2:7" x14ac:dyDescent="0.25">
      <c r="B63" s="760" t="s">
        <v>205</v>
      </c>
      <c r="C63" s="761"/>
      <c r="D63" s="761"/>
      <c r="E63" s="763"/>
      <c r="F63" s="51">
        <v>87629</v>
      </c>
    </row>
    <row r="64" spans="2:7" x14ac:dyDescent="0.25">
      <c r="B64" s="760" t="s">
        <v>206</v>
      </c>
      <c r="C64" s="761"/>
      <c r="D64" s="761"/>
      <c r="E64" s="763"/>
      <c r="F64" s="52">
        <v>58590.47</v>
      </c>
    </row>
    <row r="65" spans="2:9" x14ac:dyDescent="0.25">
      <c r="B65" s="760" t="s">
        <v>207</v>
      </c>
      <c r="C65" s="761"/>
      <c r="D65" s="761"/>
      <c r="E65" s="763"/>
      <c r="F65" s="52">
        <v>330490.53999999998</v>
      </c>
      <c r="H65" s="54"/>
    </row>
    <row r="66" spans="2:9" x14ac:dyDescent="0.25">
      <c r="B66" s="760" t="s">
        <v>209</v>
      </c>
      <c r="C66" s="761"/>
      <c r="D66" s="761"/>
      <c r="E66" s="763"/>
      <c r="F66" s="52">
        <v>5439</v>
      </c>
      <c r="G66" s="54"/>
    </row>
    <row r="67" spans="2:9" x14ac:dyDescent="0.25">
      <c r="B67" s="764" t="s">
        <v>88</v>
      </c>
      <c r="C67" s="765"/>
      <c r="D67" s="765"/>
      <c r="E67" s="766"/>
      <c r="F67" s="96">
        <f>SUM(F63:F66)</f>
        <v>482149.01</v>
      </c>
    </row>
    <row r="68" spans="2:9" x14ac:dyDescent="0.25">
      <c r="B68" s="767" t="s">
        <v>735</v>
      </c>
      <c r="C68" s="768"/>
      <c r="D68" s="768"/>
      <c r="E68" s="768"/>
      <c r="F68" s="769"/>
    </row>
    <row r="69" spans="2:9" x14ac:dyDescent="0.25">
      <c r="B69" s="760" t="s">
        <v>213</v>
      </c>
      <c r="C69" s="761"/>
      <c r="D69" s="761"/>
      <c r="E69" s="763"/>
      <c r="F69" s="51">
        <v>2773756.59</v>
      </c>
      <c r="G69" s="54"/>
      <c r="H69" s="54"/>
    </row>
    <row r="70" spans="2:9" ht="15.75" customHeight="1" x14ac:dyDescent="0.25">
      <c r="B70" s="760" t="s">
        <v>72</v>
      </c>
      <c r="C70" s="761"/>
      <c r="D70" s="761"/>
      <c r="E70" s="763"/>
      <c r="F70" s="51">
        <v>45925.15</v>
      </c>
    </row>
    <row r="71" spans="2:9" x14ac:dyDescent="0.25">
      <c r="B71" s="773" t="s">
        <v>212</v>
      </c>
      <c r="C71" s="774"/>
      <c r="D71" s="774"/>
      <c r="E71" s="775"/>
      <c r="F71" s="102">
        <f>SUM(F69:F70)</f>
        <v>2819681.7399999998</v>
      </c>
      <c r="G71" s="54"/>
      <c r="I71" s="54"/>
    </row>
    <row r="72" spans="2:9" ht="15.75" x14ac:dyDescent="0.25">
      <c r="B72" s="776" t="s">
        <v>221</v>
      </c>
      <c r="C72" s="777"/>
      <c r="D72" s="777"/>
      <c r="E72" s="777"/>
      <c r="F72" s="778"/>
      <c r="G72" s="54"/>
    </row>
    <row r="73" spans="2:9" x14ac:dyDescent="0.25">
      <c r="B73" s="58" t="s">
        <v>119</v>
      </c>
      <c r="C73" s="59">
        <v>2868000</v>
      </c>
      <c r="D73" s="60">
        <v>3160876</v>
      </c>
      <c r="E73" s="61">
        <v>3369497.01</v>
      </c>
      <c r="F73" s="101">
        <f t="shared" ref="F73" si="3">E73/D73</f>
        <v>1.0660010104793733</v>
      </c>
      <c r="G73" s="109"/>
    </row>
    <row r="74" spans="2:9" x14ac:dyDescent="0.25">
      <c r="B74" s="42" t="s">
        <v>505</v>
      </c>
      <c r="C74" s="43">
        <v>0</v>
      </c>
      <c r="D74" s="44">
        <v>0</v>
      </c>
      <c r="E74" s="45">
        <f>-K75</f>
        <v>0</v>
      </c>
      <c r="F74" s="99"/>
    </row>
    <row r="75" spans="2:9" x14ac:dyDescent="0.25">
      <c r="B75" s="42" t="s">
        <v>122</v>
      </c>
      <c r="C75" s="43">
        <v>2818000</v>
      </c>
      <c r="D75" s="44">
        <v>3194291</v>
      </c>
      <c r="E75" s="45">
        <v>3163471.17</v>
      </c>
      <c r="F75" s="99">
        <f t="shared" ref="F75" si="4">E75/D75</f>
        <v>0.99035158975810278</v>
      </c>
    </row>
    <row r="76" spans="2:9" x14ac:dyDescent="0.25">
      <c r="B76" s="42" t="s">
        <v>278</v>
      </c>
      <c r="C76" s="172">
        <v>50000</v>
      </c>
      <c r="D76" s="44">
        <v>0</v>
      </c>
      <c r="E76" s="173" t="s">
        <v>483</v>
      </c>
      <c r="F76" s="174"/>
    </row>
    <row r="77" spans="2:9" x14ac:dyDescent="0.25">
      <c r="B77" s="177" t="s">
        <v>125</v>
      </c>
      <c r="C77" s="178">
        <f>SUM(C73:C74)</f>
        <v>2868000</v>
      </c>
      <c r="D77" s="179">
        <f>SUM(D73:D74)</f>
        <v>3160876</v>
      </c>
      <c r="E77" s="180">
        <f>SUM(E73:E74)</f>
        <v>3369497.01</v>
      </c>
      <c r="F77" s="174">
        <f>E77/D77</f>
        <v>1.0660010104793733</v>
      </c>
    </row>
    <row r="78" spans="2:9" x14ac:dyDescent="0.25">
      <c r="B78" s="177" t="s">
        <v>126</v>
      </c>
      <c r="C78" s="178">
        <f>SUM(C75:C76)</f>
        <v>2868000</v>
      </c>
      <c r="D78" s="179">
        <f>SUM(D75:D76)</f>
        <v>3194291</v>
      </c>
      <c r="E78" s="180">
        <f>SUM(E75:E76)</f>
        <v>3163471.17</v>
      </c>
      <c r="F78" s="174">
        <f>E78/D78</f>
        <v>0.99035158975810278</v>
      </c>
    </row>
    <row r="79" spans="2:9" ht="15.75" customHeight="1" x14ac:dyDescent="0.25">
      <c r="B79" s="167" t="s">
        <v>118</v>
      </c>
      <c r="C79" s="176">
        <f>C73-C75</f>
        <v>50000</v>
      </c>
      <c r="D79" s="168"/>
      <c r="E79" s="802">
        <f>E77-E78</f>
        <v>206025.83999999985</v>
      </c>
      <c r="F79" s="803"/>
    </row>
    <row r="80" spans="2:9" ht="15.75" customHeight="1" x14ac:dyDescent="0.25">
      <c r="B80" s="167" t="s">
        <v>276</v>
      </c>
      <c r="C80" s="176">
        <f>C74-C76</f>
        <v>-50000</v>
      </c>
      <c r="D80" s="168"/>
      <c r="E80" s="175"/>
      <c r="F80" s="182" t="s">
        <v>483</v>
      </c>
    </row>
    <row r="81" spans="2:8" ht="15.75" customHeight="1" x14ac:dyDescent="0.25">
      <c r="B81" s="164" t="s">
        <v>291</v>
      </c>
      <c r="C81" s="181">
        <f>-E81</f>
        <v>0</v>
      </c>
      <c r="D81" s="181">
        <f>D77-D78</f>
        <v>-33415</v>
      </c>
      <c r="E81" s="165"/>
      <c r="F81" s="166">
        <f>SUM(E79)</f>
        <v>206025.83999999985</v>
      </c>
    </row>
    <row r="82" spans="2:8" ht="15.75" customHeight="1" x14ac:dyDescent="0.25">
      <c r="B82" s="760" t="s">
        <v>1076</v>
      </c>
      <c r="C82" s="761"/>
      <c r="D82" s="761"/>
      <c r="E82" s="761"/>
      <c r="F82" s="762"/>
    </row>
    <row r="83" spans="2:8" ht="15.75" customHeight="1" x14ac:dyDescent="0.25">
      <c r="B83" s="770" t="s">
        <v>1077</v>
      </c>
      <c r="C83" s="771"/>
      <c r="D83" s="771"/>
      <c r="E83" s="772"/>
      <c r="F83" s="563">
        <v>206025.84</v>
      </c>
    </row>
    <row r="84" spans="2:8" x14ac:dyDescent="0.25">
      <c r="B84" s="779" t="s">
        <v>733</v>
      </c>
      <c r="C84" s="780"/>
      <c r="D84" s="780"/>
      <c r="E84" s="780"/>
      <c r="F84" s="781"/>
    </row>
    <row r="85" spans="2:8" x14ac:dyDescent="0.25">
      <c r="B85" s="760" t="s">
        <v>205</v>
      </c>
      <c r="C85" s="761"/>
      <c r="D85" s="761"/>
      <c r="E85" s="763"/>
      <c r="F85" s="51">
        <v>8000</v>
      </c>
    </row>
    <row r="86" spans="2:8" x14ac:dyDescent="0.25">
      <c r="B86" s="760" t="s">
        <v>206</v>
      </c>
      <c r="C86" s="761"/>
      <c r="D86" s="761"/>
      <c r="E86" s="763"/>
      <c r="F86" s="52">
        <v>69966.62</v>
      </c>
    </row>
    <row r="87" spans="2:8" x14ac:dyDescent="0.25">
      <c r="B87" s="760" t="s">
        <v>207</v>
      </c>
      <c r="C87" s="761"/>
      <c r="D87" s="761"/>
      <c r="E87" s="763"/>
      <c r="F87" s="52">
        <v>498064.17</v>
      </c>
      <c r="H87" s="54"/>
    </row>
    <row r="88" spans="2:8" x14ac:dyDescent="0.25">
      <c r="B88" s="760" t="s">
        <v>209</v>
      </c>
      <c r="C88" s="761"/>
      <c r="D88" s="761"/>
      <c r="E88" s="763"/>
      <c r="F88" s="52">
        <v>37300</v>
      </c>
    </row>
    <row r="89" spans="2:8" x14ac:dyDescent="0.25">
      <c r="B89" s="764" t="s">
        <v>88</v>
      </c>
      <c r="C89" s="765"/>
      <c r="D89" s="765"/>
      <c r="E89" s="766"/>
      <c r="F89" s="96">
        <f>SUM(F85:F88)</f>
        <v>613330.79</v>
      </c>
      <c r="H89" s="54"/>
    </row>
    <row r="90" spans="2:8" x14ac:dyDescent="0.25">
      <c r="B90" s="767" t="s">
        <v>735</v>
      </c>
      <c r="C90" s="768"/>
      <c r="D90" s="768"/>
      <c r="E90" s="768"/>
      <c r="F90" s="769"/>
    </row>
    <row r="91" spans="2:8" x14ac:dyDescent="0.25">
      <c r="B91" s="760" t="s">
        <v>213</v>
      </c>
      <c r="C91" s="761"/>
      <c r="D91" s="761"/>
      <c r="E91" s="763"/>
      <c r="F91" s="51">
        <v>1032795.5</v>
      </c>
    </row>
    <row r="92" spans="2:8" x14ac:dyDescent="0.25">
      <c r="B92" s="81" t="s">
        <v>72</v>
      </c>
      <c r="C92" s="82"/>
      <c r="D92" s="82"/>
      <c r="E92" s="83"/>
      <c r="F92" s="51">
        <v>45040.13</v>
      </c>
      <c r="H92" s="54"/>
    </row>
    <row r="93" spans="2:8" x14ac:dyDescent="0.25">
      <c r="B93" s="773" t="s">
        <v>212</v>
      </c>
      <c r="C93" s="774"/>
      <c r="D93" s="774"/>
      <c r="E93" s="775"/>
      <c r="F93" s="102">
        <f>SUM(F91:F92)</f>
        <v>1077835.6299999999</v>
      </c>
      <c r="G93" s="54"/>
      <c r="H93" s="54"/>
    </row>
    <row r="94" spans="2:8" ht="15.75" x14ac:dyDescent="0.25">
      <c r="B94" s="776" t="s">
        <v>222</v>
      </c>
      <c r="C94" s="777"/>
      <c r="D94" s="777"/>
      <c r="E94" s="777"/>
      <c r="F94" s="778"/>
      <c r="G94" s="54"/>
    </row>
    <row r="95" spans="2:8" x14ac:dyDescent="0.25">
      <c r="B95" s="58" t="s">
        <v>119</v>
      </c>
      <c r="C95" s="59">
        <v>9785000</v>
      </c>
      <c r="D95" s="60">
        <v>11019159</v>
      </c>
      <c r="E95" s="61">
        <v>11255803</v>
      </c>
      <c r="F95" s="101">
        <f t="shared" ref="F95:F96" si="5">E95/D95</f>
        <v>1.0214756861208736</v>
      </c>
    </row>
    <row r="96" spans="2:8" x14ac:dyDescent="0.25">
      <c r="B96" s="42" t="s">
        <v>122</v>
      </c>
      <c r="C96" s="43">
        <v>9785000</v>
      </c>
      <c r="D96" s="44">
        <v>11107033</v>
      </c>
      <c r="E96" s="45">
        <v>10814031.539999999</v>
      </c>
      <c r="F96" s="99">
        <f t="shared" si="5"/>
        <v>0.97362018641702053</v>
      </c>
    </row>
    <row r="97" spans="2:8" ht="15.75" customHeight="1" x14ac:dyDescent="0.25">
      <c r="B97" s="796" t="s">
        <v>118</v>
      </c>
      <c r="C97" s="797"/>
      <c r="D97" s="798"/>
      <c r="E97" s="790">
        <f>E95-E96</f>
        <v>441771.46000000089</v>
      </c>
      <c r="F97" s="791"/>
      <c r="G97" s="54"/>
    </row>
    <row r="98" spans="2:8" ht="15.75" customHeight="1" x14ac:dyDescent="0.25">
      <c r="B98" s="760" t="s">
        <v>1076</v>
      </c>
      <c r="C98" s="761"/>
      <c r="D98" s="761"/>
      <c r="E98" s="761"/>
      <c r="F98" s="762"/>
      <c r="G98" s="54"/>
    </row>
    <row r="99" spans="2:8" ht="15.75" customHeight="1" x14ac:dyDescent="0.25">
      <c r="B99" s="770" t="s">
        <v>1077</v>
      </c>
      <c r="C99" s="771"/>
      <c r="D99" s="771"/>
      <c r="E99" s="772"/>
      <c r="F99" s="563">
        <v>351771.46</v>
      </c>
      <c r="G99" s="54"/>
    </row>
    <row r="100" spans="2:8" ht="15.75" customHeight="1" x14ac:dyDescent="0.25">
      <c r="B100" s="770" t="s">
        <v>1078</v>
      </c>
      <c r="C100" s="771"/>
      <c r="D100" s="771"/>
      <c r="E100" s="771"/>
      <c r="F100" s="564">
        <v>90000</v>
      </c>
      <c r="G100" s="54"/>
    </row>
    <row r="101" spans="2:8" x14ac:dyDescent="0.25">
      <c r="B101" s="779" t="s">
        <v>733</v>
      </c>
      <c r="C101" s="780"/>
      <c r="D101" s="780"/>
      <c r="E101" s="780"/>
      <c r="F101" s="781"/>
    </row>
    <row r="102" spans="2:8" x14ac:dyDescent="0.25">
      <c r="B102" s="760" t="s">
        <v>205</v>
      </c>
      <c r="C102" s="761"/>
      <c r="D102" s="761"/>
      <c r="E102" s="763"/>
      <c r="F102" s="51">
        <v>235600</v>
      </c>
    </row>
    <row r="103" spans="2:8" x14ac:dyDescent="0.25">
      <c r="B103" s="760" t="s">
        <v>206</v>
      </c>
      <c r="C103" s="761"/>
      <c r="D103" s="761"/>
      <c r="E103" s="763"/>
      <c r="F103" s="52">
        <v>126716.3</v>
      </c>
    </row>
    <row r="104" spans="2:8" x14ac:dyDescent="0.25">
      <c r="B104" s="760" t="s">
        <v>207</v>
      </c>
      <c r="C104" s="761"/>
      <c r="D104" s="761"/>
      <c r="E104" s="763"/>
      <c r="F104" s="52">
        <v>705792.98</v>
      </c>
    </row>
    <row r="105" spans="2:8" x14ac:dyDescent="0.25">
      <c r="B105" s="760" t="s">
        <v>209</v>
      </c>
      <c r="C105" s="761"/>
      <c r="D105" s="761"/>
      <c r="E105" s="763"/>
      <c r="F105" s="52">
        <v>245801.9</v>
      </c>
    </row>
    <row r="106" spans="2:8" x14ac:dyDescent="0.25">
      <c r="B106" s="764" t="s">
        <v>88</v>
      </c>
      <c r="C106" s="765"/>
      <c r="D106" s="765"/>
      <c r="E106" s="766"/>
      <c r="F106" s="96">
        <f>SUM(F102:F105)</f>
        <v>1313911.18</v>
      </c>
    </row>
    <row r="107" spans="2:8" x14ac:dyDescent="0.25">
      <c r="B107" s="767" t="s">
        <v>735</v>
      </c>
      <c r="C107" s="768"/>
      <c r="D107" s="768"/>
      <c r="E107" s="768"/>
      <c r="F107" s="769"/>
    </row>
    <row r="108" spans="2:8" x14ac:dyDescent="0.25">
      <c r="B108" s="760" t="s">
        <v>213</v>
      </c>
      <c r="C108" s="761"/>
      <c r="D108" s="761"/>
      <c r="E108" s="763"/>
      <c r="F108" s="51">
        <v>2591913.36</v>
      </c>
    </row>
    <row r="109" spans="2:8" x14ac:dyDescent="0.25">
      <c r="B109" s="81" t="s">
        <v>72</v>
      </c>
      <c r="C109" s="82"/>
      <c r="D109" s="82"/>
      <c r="E109" s="83"/>
      <c r="F109" s="51">
        <v>112810.3</v>
      </c>
      <c r="H109" s="54"/>
    </row>
    <row r="110" spans="2:8" x14ac:dyDescent="0.25">
      <c r="B110" s="773" t="s">
        <v>212</v>
      </c>
      <c r="C110" s="774"/>
      <c r="D110" s="774"/>
      <c r="E110" s="775"/>
      <c r="F110" s="102">
        <f>SUM(F108:F109)</f>
        <v>2704723.6599999997</v>
      </c>
      <c r="G110" s="54"/>
      <c r="H110" s="54"/>
    </row>
  </sheetData>
  <mergeCells count="86">
    <mergeCell ref="B1:F1"/>
    <mergeCell ref="E56:F56"/>
    <mergeCell ref="E57:F57"/>
    <mergeCell ref="E79:F79"/>
    <mergeCell ref="B72:F72"/>
    <mergeCell ref="B48:F48"/>
    <mergeCell ref="B62:F62"/>
    <mergeCell ref="B63:E63"/>
    <mergeCell ref="B64:E64"/>
    <mergeCell ref="B65:E65"/>
    <mergeCell ref="B66:E66"/>
    <mergeCell ref="B67:E67"/>
    <mergeCell ref="B68:F68"/>
    <mergeCell ref="B23:E23"/>
    <mergeCell ref="B18:E18"/>
    <mergeCell ref="B19:E19"/>
    <mergeCell ref="B60:E60"/>
    <mergeCell ref="B61:E61"/>
    <mergeCell ref="B34:D34"/>
    <mergeCell ref="B110:E110"/>
    <mergeCell ref="B102:E102"/>
    <mergeCell ref="B103:E103"/>
    <mergeCell ref="B104:E104"/>
    <mergeCell ref="B105:E105"/>
    <mergeCell ref="B106:E106"/>
    <mergeCell ref="B107:F107"/>
    <mergeCell ref="B108:E108"/>
    <mergeCell ref="B101:F101"/>
    <mergeCell ref="B84:F84"/>
    <mergeCell ref="B85:E85"/>
    <mergeCell ref="B86:E86"/>
    <mergeCell ref="B87:E87"/>
    <mergeCell ref="B98:F98"/>
    <mergeCell ref="B99:E99"/>
    <mergeCell ref="B100:E100"/>
    <mergeCell ref="B97:D97"/>
    <mergeCell ref="E97:F97"/>
    <mergeCell ref="B3:F3"/>
    <mergeCell ref="B15:F15"/>
    <mergeCell ref="B16:E16"/>
    <mergeCell ref="B17:E17"/>
    <mergeCell ref="B10:D10"/>
    <mergeCell ref="B11:D11"/>
    <mergeCell ref="B12:D12"/>
    <mergeCell ref="E10:F10"/>
    <mergeCell ref="E11:F11"/>
    <mergeCell ref="E12:F12"/>
    <mergeCell ref="B13:F13"/>
    <mergeCell ref="B14:E14"/>
    <mergeCell ref="B45:E45"/>
    <mergeCell ref="B32:D32"/>
    <mergeCell ref="B33:D33"/>
    <mergeCell ref="E33:F33"/>
    <mergeCell ref="B71:E71"/>
    <mergeCell ref="B55:D55"/>
    <mergeCell ref="E55:F55"/>
    <mergeCell ref="B69:E69"/>
    <mergeCell ref="B70:E70"/>
    <mergeCell ref="E34:F34"/>
    <mergeCell ref="B35:F35"/>
    <mergeCell ref="B36:E36"/>
    <mergeCell ref="B37:E37"/>
    <mergeCell ref="B58:F58"/>
    <mergeCell ref="B59:E59"/>
    <mergeCell ref="E32:F32"/>
    <mergeCell ref="B91:E91"/>
    <mergeCell ref="B93:E93"/>
    <mergeCell ref="B94:F94"/>
    <mergeCell ref="B20:E20"/>
    <mergeCell ref="B21:F21"/>
    <mergeCell ref="B22:E22"/>
    <mergeCell ref="B47:E47"/>
    <mergeCell ref="B24:E24"/>
    <mergeCell ref="B25:F25"/>
    <mergeCell ref="B38:F38"/>
    <mergeCell ref="B39:E39"/>
    <mergeCell ref="B40:E40"/>
    <mergeCell ref="B41:E41"/>
    <mergeCell ref="B42:E42"/>
    <mergeCell ref="B43:E43"/>
    <mergeCell ref="B44:F44"/>
    <mergeCell ref="B82:F82"/>
    <mergeCell ref="B88:E88"/>
    <mergeCell ref="B89:E89"/>
    <mergeCell ref="B90:F90"/>
    <mergeCell ref="B83:E83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ignoredErrors>
    <ignoredError sqref="C8:E9 C30:E31 C53:C54 D53:D54 E53:E54 C77:C78 D77:D78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34" workbookViewId="0">
      <selection activeCell="H46" sqref="H46"/>
    </sheetView>
  </sheetViews>
  <sheetFormatPr defaultRowHeight="15" x14ac:dyDescent="0.25"/>
  <cols>
    <col min="1" max="1" width="9" style="11"/>
    <col min="2" max="2" width="24.375" style="11" customWidth="1"/>
    <col min="3" max="4" width="15.5" style="11" customWidth="1"/>
    <col min="5" max="5" width="16.375" style="11" customWidth="1"/>
    <col min="6" max="6" width="14.5" style="11" customWidth="1"/>
    <col min="7" max="7" width="13.625" style="11" bestFit="1" customWidth="1"/>
    <col min="8" max="8" width="13.125" style="11" customWidth="1"/>
    <col min="9" max="9" width="13.625" style="11" customWidth="1"/>
    <col min="10" max="16384" width="9" style="11"/>
  </cols>
  <sheetData>
    <row r="1" spans="2:7" ht="57.6" customHeight="1" x14ac:dyDescent="0.25">
      <c r="B1" s="804" t="s">
        <v>736</v>
      </c>
      <c r="C1" s="805"/>
      <c r="D1" s="805"/>
      <c r="E1" s="805"/>
      <c r="F1" s="806"/>
    </row>
    <row r="2" spans="2:7" s="12" customFormat="1" ht="18" customHeight="1" x14ac:dyDescent="0.25">
      <c r="B2" s="26"/>
      <c r="C2" s="27" t="s">
        <v>120</v>
      </c>
      <c r="D2" s="27" t="s">
        <v>117</v>
      </c>
      <c r="E2" s="27" t="s">
        <v>43</v>
      </c>
      <c r="F2" s="27" t="s">
        <v>208</v>
      </c>
      <c r="G2" s="162"/>
    </row>
    <row r="3" spans="2:7" ht="18" customHeight="1" x14ac:dyDescent="0.25">
      <c r="B3" s="807" t="s">
        <v>216</v>
      </c>
      <c r="C3" s="807"/>
      <c r="D3" s="807"/>
      <c r="E3" s="807"/>
      <c r="F3" s="807"/>
    </row>
    <row r="4" spans="2:7" ht="18" customHeight="1" x14ac:dyDescent="0.25">
      <c r="B4" s="28" t="s">
        <v>119</v>
      </c>
      <c r="C4" s="29">
        <v>18703000</v>
      </c>
      <c r="D4" s="30">
        <v>22580259</v>
      </c>
      <c r="E4" s="30">
        <v>22701007.420000002</v>
      </c>
      <c r="F4" s="97">
        <f t="shared" ref="F4:F9" si="0">E4/D4</f>
        <v>1.0053475214788281</v>
      </c>
    </row>
    <row r="5" spans="2:7" ht="18" customHeight="1" x14ac:dyDescent="0.25">
      <c r="B5" s="31" t="s">
        <v>121</v>
      </c>
      <c r="C5" s="32">
        <v>100000</v>
      </c>
      <c r="D5" s="33">
        <v>100000</v>
      </c>
      <c r="E5" s="33">
        <v>106400</v>
      </c>
      <c r="F5" s="98">
        <f t="shared" si="0"/>
        <v>1.0640000000000001</v>
      </c>
    </row>
    <row r="6" spans="2:7" ht="18" customHeight="1" x14ac:dyDescent="0.25">
      <c r="B6" s="31" t="s">
        <v>122</v>
      </c>
      <c r="C6" s="34">
        <v>18703000</v>
      </c>
      <c r="D6" s="35">
        <v>22580259</v>
      </c>
      <c r="E6" s="35">
        <v>21703980.280000001</v>
      </c>
      <c r="F6" s="99">
        <f t="shared" si="0"/>
        <v>0.9611927073112847</v>
      </c>
    </row>
    <row r="7" spans="2:7" ht="18" customHeight="1" x14ac:dyDescent="0.25">
      <c r="B7" s="31" t="s">
        <v>123</v>
      </c>
      <c r="C7" s="34">
        <v>1000</v>
      </c>
      <c r="D7" s="35">
        <v>1000</v>
      </c>
      <c r="E7" s="35">
        <v>750</v>
      </c>
      <c r="F7" s="99">
        <f t="shared" si="0"/>
        <v>0.75</v>
      </c>
    </row>
    <row r="8" spans="2:7" ht="18" customHeight="1" x14ac:dyDescent="0.25">
      <c r="B8" s="36" t="s">
        <v>125</v>
      </c>
      <c r="C8" s="37">
        <f>SUM(C4:C5)</f>
        <v>18803000</v>
      </c>
      <c r="D8" s="38">
        <f>SUM(D4:D5)</f>
        <v>22680259</v>
      </c>
      <c r="E8" s="38">
        <f>SUM(E4:E5)</f>
        <v>22807407.420000002</v>
      </c>
      <c r="F8" s="100">
        <f t="shared" si="0"/>
        <v>1.0056061273374348</v>
      </c>
    </row>
    <row r="9" spans="2:7" ht="18" customHeight="1" x14ac:dyDescent="0.25">
      <c r="B9" s="36" t="s">
        <v>126</v>
      </c>
      <c r="C9" s="37">
        <f>SUM(C6:C7)</f>
        <v>18704000</v>
      </c>
      <c r="D9" s="38">
        <f>SUM(D6:D7)</f>
        <v>22581259</v>
      </c>
      <c r="E9" s="38">
        <f>SUM(E6:E7)</f>
        <v>21704730.280000001</v>
      </c>
      <c r="F9" s="100">
        <f t="shared" si="0"/>
        <v>0.96118335474563221</v>
      </c>
    </row>
    <row r="10" spans="2:7" ht="18" customHeight="1" x14ac:dyDescent="0.25">
      <c r="B10" s="760" t="s">
        <v>118</v>
      </c>
      <c r="C10" s="761"/>
      <c r="D10" s="763"/>
      <c r="E10" s="788">
        <f>E4-E6</f>
        <v>997027.1400000006</v>
      </c>
      <c r="F10" s="789"/>
    </row>
    <row r="11" spans="2:7" ht="18" customHeight="1" x14ac:dyDescent="0.25">
      <c r="B11" s="36" t="s">
        <v>124</v>
      </c>
      <c r="C11" s="34">
        <f>C5-C7</f>
        <v>99000</v>
      </c>
      <c r="D11" s="35">
        <f>D5-D7</f>
        <v>99000</v>
      </c>
      <c r="E11" s="788">
        <f>E5-E7</f>
        <v>105650</v>
      </c>
      <c r="F11" s="789"/>
    </row>
    <row r="12" spans="2:7" ht="18" customHeight="1" x14ac:dyDescent="0.25">
      <c r="B12" s="183" t="s">
        <v>291</v>
      </c>
      <c r="C12" s="187">
        <f>SUM(C11)</f>
        <v>99000</v>
      </c>
      <c r="D12" s="188">
        <f>SUM(D11)</f>
        <v>99000</v>
      </c>
      <c r="E12" s="790">
        <f>SUM(E10:E11)</f>
        <v>1102677.1400000006</v>
      </c>
      <c r="F12" s="791"/>
    </row>
    <row r="13" spans="2:7" ht="18" customHeight="1" x14ac:dyDescent="0.25">
      <c r="B13" s="760" t="s">
        <v>1076</v>
      </c>
      <c r="C13" s="761"/>
      <c r="D13" s="761"/>
      <c r="E13" s="761"/>
      <c r="F13" s="762"/>
    </row>
    <row r="14" spans="2:7" ht="18" customHeight="1" x14ac:dyDescent="0.25">
      <c r="B14" s="770" t="s">
        <v>1077</v>
      </c>
      <c r="C14" s="771"/>
      <c r="D14" s="771"/>
      <c r="E14" s="772"/>
      <c r="F14" s="563">
        <v>902677.14</v>
      </c>
    </row>
    <row r="15" spans="2:7" ht="18" customHeight="1" x14ac:dyDescent="0.25">
      <c r="B15" s="770" t="s">
        <v>1078</v>
      </c>
      <c r="C15" s="771"/>
      <c r="D15" s="771"/>
      <c r="E15" s="771"/>
      <c r="F15" s="564">
        <v>200000</v>
      </c>
    </row>
    <row r="16" spans="2:7" ht="18" customHeight="1" x14ac:dyDescent="0.25">
      <c r="B16" s="779" t="s">
        <v>733</v>
      </c>
      <c r="C16" s="780"/>
      <c r="D16" s="780"/>
      <c r="E16" s="780"/>
      <c r="F16" s="781"/>
      <c r="G16" s="109"/>
    </row>
    <row r="17" spans="1:9" ht="18" customHeight="1" x14ac:dyDescent="0.25">
      <c r="B17" s="760" t="s">
        <v>205</v>
      </c>
      <c r="C17" s="761"/>
      <c r="D17" s="761"/>
      <c r="E17" s="763"/>
      <c r="F17" s="51">
        <v>200500</v>
      </c>
    </row>
    <row r="18" spans="1:9" ht="18" customHeight="1" x14ac:dyDescent="0.25">
      <c r="B18" s="760" t="s">
        <v>206</v>
      </c>
      <c r="C18" s="761"/>
      <c r="D18" s="761"/>
      <c r="E18" s="763"/>
      <c r="F18" s="52">
        <v>110184.01</v>
      </c>
    </row>
    <row r="19" spans="1:9" ht="18" customHeight="1" x14ac:dyDescent="0.25">
      <c r="B19" s="760" t="s">
        <v>207</v>
      </c>
      <c r="C19" s="761"/>
      <c r="D19" s="761"/>
      <c r="E19" s="763"/>
      <c r="F19" s="52">
        <v>543747.68000000005</v>
      </c>
    </row>
    <row r="20" spans="1:9" ht="18" customHeight="1" x14ac:dyDescent="0.25">
      <c r="B20" s="760" t="s">
        <v>209</v>
      </c>
      <c r="C20" s="761"/>
      <c r="D20" s="761"/>
      <c r="E20" s="763"/>
      <c r="F20" s="52">
        <v>759262.68</v>
      </c>
    </row>
    <row r="21" spans="1:9" ht="18" customHeight="1" x14ac:dyDescent="0.25">
      <c r="B21" s="764" t="s">
        <v>88</v>
      </c>
      <c r="C21" s="765"/>
      <c r="D21" s="765"/>
      <c r="E21" s="766"/>
      <c r="F21" s="96">
        <f>SUM(F17:F20)</f>
        <v>1613694.37</v>
      </c>
      <c r="G21" s="54"/>
    </row>
    <row r="22" spans="1:9" ht="18" customHeight="1" x14ac:dyDescent="0.25">
      <c r="B22" s="779" t="s">
        <v>735</v>
      </c>
      <c r="C22" s="780"/>
      <c r="D22" s="780"/>
      <c r="E22" s="780"/>
      <c r="F22" s="781"/>
    </row>
    <row r="23" spans="1:9" ht="18" customHeight="1" x14ac:dyDescent="0.25">
      <c r="B23" s="760" t="s">
        <v>210</v>
      </c>
      <c r="C23" s="761"/>
      <c r="D23" s="761"/>
      <c r="E23" s="763"/>
      <c r="F23" s="51">
        <v>4015815.37</v>
      </c>
      <c r="G23" s="54"/>
    </row>
    <row r="24" spans="1:9" ht="18" customHeight="1" x14ac:dyDescent="0.25">
      <c r="A24" s="62"/>
      <c r="B24" s="761" t="s">
        <v>211</v>
      </c>
      <c r="C24" s="761"/>
      <c r="D24" s="761"/>
      <c r="E24" s="763"/>
      <c r="F24" s="51">
        <v>109444.01</v>
      </c>
      <c r="G24" s="54"/>
      <c r="I24" s="54"/>
    </row>
    <row r="25" spans="1:9" ht="18" customHeight="1" x14ac:dyDescent="0.25">
      <c r="B25" s="785" t="s">
        <v>212</v>
      </c>
      <c r="C25" s="786"/>
      <c r="D25" s="786"/>
      <c r="E25" s="787"/>
      <c r="F25" s="103">
        <f>SUM(F23:F24)</f>
        <v>4125259.38</v>
      </c>
      <c r="G25" s="54"/>
      <c r="I25" s="54"/>
    </row>
    <row r="26" spans="1:9" ht="18" customHeight="1" x14ac:dyDescent="0.25">
      <c r="B26" s="776" t="s">
        <v>217</v>
      </c>
      <c r="C26" s="777"/>
      <c r="D26" s="777"/>
      <c r="E26" s="777"/>
      <c r="F26" s="778"/>
      <c r="G26" s="316"/>
      <c r="H26" s="13"/>
    </row>
    <row r="27" spans="1:9" ht="18" customHeight="1" x14ac:dyDescent="0.25">
      <c r="B27" s="58" t="s">
        <v>119</v>
      </c>
      <c r="C27" s="59">
        <v>16712163</v>
      </c>
      <c r="D27" s="60">
        <v>20652811</v>
      </c>
      <c r="E27" s="61">
        <v>20417873.989999998</v>
      </c>
      <c r="F27" s="101">
        <f t="shared" ref="F27:F32" si="1">E27/D27</f>
        <v>0.98862445359132944</v>
      </c>
      <c r="G27" s="13"/>
      <c r="H27" s="13"/>
    </row>
    <row r="28" spans="1:9" ht="18" customHeight="1" x14ac:dyDescent="0.25">
      <c r="B28" s="31" t="s">
        <v>121</v>
      </c>
      <c r="C28" s="39">
        <v>1978000</v>
      </c>
      <c r="D28" s="40">
        <v>2790000</v>
      </c>
      <c r="E28" s="41">
        <v>2363922.34</v>
      </c>
      <c r="F28" s="98">
        <f t="shared" si="1"/>
        <v>0.84728399283154121</v>
      </c>
      <c r="G28" s="13"/>
      <c r="H28" s="13"/>
    </row>
    <row r="29" spans="1:9" ht="18" customHeight="1" x14ac:dyDescent="0.25">
      <c r="B29" s="42" t="s">
        <v>122</v>
      </c>
      <c r="C29" s="43">
        <v>17055793</v>
      </c>
      <c r="D29" s="44">
        <v>21026441</v>
      </c>
      <c r="E29" s="45">
        <v>20408549.960000001</v>
      </c>
      <c r="F29" s="99">
        <f t="shared" si="1"/>
        <v>0.97061361739725716</v>
      </c>
      <c r="G29" s="13"/>
      <c r="H29" s="13"/>
    </row>
    <row r="30" spans="1:9" ht="18" customHeight="1" x14ac:dyDescent="0.25">
      <c r="B30" s="31" t="s">
        <v>123</v>
      </c>
      <c r="C30" s="46">
        <v>1634370</v>
      </c>
      <c r="D30" s="47">
        <v>2416370</v>
      </c>
      <c r="E30" s="45">
        <v>2222779.2000000002</v>
      </c>
      <c r="F30" s="99">
        <f t="shared" si="1"/>
        <v>0.91988362709353289</v>
      </c>
      <c r="G30" s="14"/>
      <c r="H30" s="14"/>
    </row>
    <row r="31" spans="1:9" ht="18" customHeight="1" x14ac:dyDescent="0.25">
      <c r="B31" s="36" t="s">
        <v>125</v>
      </c>
      <c r="C31" s="48">
        <f>SUM(C27:C28)</f>
        <v>18690163</v>
      </c>
      <c r="D31" s="49">
        <f>SUM(D27:D28)</f>
        <v>23442811</v>
      </c>
      <c r="E31" s="50">
        <f>SUM(E27:E28)</f>
        <v>22781796.329999998</v>
      </c>
      <c r="F31" s="100">
        <f t="shared" si="1"/>
        <v>0.97180309690676592</v>
      </c>
      <c r="G31" s="13"/>
      <c r="H31" s="13"/>
    </row>
    <row r="32" spans="1:9" ht="18" customHeight="1" x14ac:dyDescent="0.25">
      <c r="B32" s="36" t="s">
        <v>126</v>
      </c>
      <c r="C32" s="48">
        <f>SUM(C29:C30)</f>
        <v>18690163</v>
      </c>
      <c r="D32" s="49">
        <f>SUM(D29:D30)</f>
        <v>23442811</v>
      </c>
      <c r="E32" s="50">
        <f>SUM(E29:E30)</f>
        <v>22631329.16</v>
      </c>
      <c r="F32" s="100">
        <f t="shared" si="1"/>
        <v>0.96538461876436232</v>
      </c>
      <c r="G32" s="13"/>
      <c r="H32" s="13"/>
    </row>
    <row r="33" spans="2:9" ht="18" customHeight="1" x14ac:dyDescent="0.25">
      <c r="B33" s="184" t="s">
        <v>118</v>
      </c>
      <c r="C33" s="190">
        <f t="shared" ref="C33:E34" si="2">C27-C29</f>
        <v>-343630</v>
      </c>
      <c r="D33" s="223">
        <f t="shared" si="2"/>
        <v>-373630</v>
      </c>
      <c r="E33" s="788">
        <f t="shared" si="2"/>
        <v>9324.0299999974668</v>
      </c>
      <c r="F33" s="789"/>
      <c r="G33" s="13"/>
      <c r="H33" s="13"/>
    </row>
    <row r="34" spans="2:9" ht="18" customHeight="1" x14ac:dyDescent="0.25">
      <c r="B34" s="163" t="s">
        <v>124</v>
      </c>
      <c r="C34" s="169">
        <f t="shared" si="2"/>
        <v>343630</v>
      </c>
      <c r="D34" s="224">
        <f t="shared" si="2"/>
        <v>373630</v>
      </c>
      <c r="E34" s="788">
        <f t="shared" si="2"/>
        <v>141143.13999999966</v>
      </c>
      <c r="F34" s="789"/>
      <c r="G34" s="13"/>
      <c r="H34" s="13"/>
    </row>
    <row r="35" spans="2:9" ht="18" customHeight="1" x14ac:dyDescent="0.25">
      <c r="B35" s="183" t="s">
        <v>290</v>
      </c>
      <c r="C35" s="191">
        <f>SUM(C33:C34)</f>
        <v>0</v>
      </c>
      <c r="D35" s="189">
        <f>SUM(D33:D34)</f>
        <v>0</v>
      </c>
      <c r="E35" s="790">
        <f>SUM(E33:E34)</f>
        <v>150467.16999999713</v>
      </c>
      <c r="F35" s="791"/>
      <c r="G35" s="13"/>
      <c r="H35" s="13"/>
    </row>
    <row r="36" spans="2:9" ht="18" customHeight="1" x14ac:dyDescent="0.25">
      <c r="B36" s="760" t="s">
        <v>1076</v>
      </c>
      <c r="C36" s="761"/>
      <c r="D36" s="761"/>
      <c r="E36" s="761"/>
      <c r="F36" s="762"/>
      <c r="G36" s="13"/>
      <c r="H36" s="13"/>
    </row>
    <row r="37" spans="2:9" ht="18" customHeight="1" x14ac:dyDescent="0.25">
      <c r="B37" s="770" t="s">
        <v>1077</v>
      </c>
      <c r="C37" s="771"/>
      <c r="D37" s="771"/>
      <c r="E37" s="772"/>
      <c r="F37" s="563">
        <v>150467.17000000001</v>
      </c>
      <c r="G37" s="13"/>
      <c r="H37" s="13"/>
    </row>
    <row r="38" spans="2:9" ht="18" customHeight="1" x14ac:dyDescent="0.25">
      <c r="B38" s="779" t="s">
        <v>733</v>
      </c>
      <c r="C38" s="780"/>
      <c r="D38" s="780"/>
      <c r="E38" s="780"/>
      <c r="F38" s="781"/>
    </row>
    <row r="39" spans="2:9" ht="18" customHeight="1" x14ac:dyDescent="0.25">
      <c r="B39" s="760" t="s">
        <v>205</v>
      </c>
      <c r="C39" s="761"/>
      <c r="D39" s="761"/>
      <c r="E39" s="763"/>
      <c r="F39" s="51">
        <v>110616.18</v>
      </c>
    </row>
    <row r="40" spans="2:9" x14ac:dyDescent="0.25">
      <c r="B40" s="760" t="s">
        <v>206</v>
      </c>
      <c r="C40" s="761"/>
      <c r="D40" s="761"/>
      <c r="E40" s="763"/>
      <c r="F40" s="52">
        <v>55511.4</v>
      </c>
    </row>
    <row r="41" spans="2:9" x14ac:dyDescent="0.25">
      <c r="B41" s="760" t="s">
        <v>207</v>
      </c>
      <c r="C41" s="761"/>
      <c r="D41" s="761"/>
      <c r="E41" s="763"/>
      <c r="F41" s="52">
        <v>116630.24</v>
      </c>
      <c r="G41" s="110"/>
    </row>
    <row r="42" spans="2:9" x14ac:dyDescent="0.25">
      <c r="B42" s="760" t="s">
        <v>209</v>
      </c>
      <c r="C42" s="761"/>
      <c r="D42" s="761"/>
      <c r="E42" s="763"/>
      <c r="F42" s="52">
        <v>412817.02</v>
      </c>
    </row>
    <row r="43" spans="2:9" x14ac:dyDescent="0.25">
      <c r="B43" s="764" t="s">
        <v>88</v>
      </c>
      <c r="C43" s="765"/>
      <c r="D43" s="765"/>
      <c r="E43" s="766"/>
      <c r="F43" s="96">
        <f>SUM(F39:F42)</f>
        <v>695574.84000000008</v>
      </c>
      <c r="G43" s="54"/>
    </row>
    <row r="44" spans="2:9" x14ac:dyDescent="0.25">
      <c r="B44" s="767" t="s">
        <v>735</v>
      </c>
      <c r="C44" s="768"/>
      <c r="D44" s="768"/>
      <c r="E44" s="768"/>
      <c r="F44" s="769"/>
    </row>
    <row r="45" spans="2:9" x14ac:dyDescent="0.25">
      <c r="B45" s="760" t="s">
        <v>213</v>
      </c>
      <c r="C45" s="761"/>
      <c r="D45" s="761"/>
      <c r="E45" s="763"/>
      <c r="F45" s="51">
        <v>2447735.16</v>
      </c>
    </row>
    <row r="46" spans="2:9" x14ac:dyDescent="0.25">
      <c r="B46" s="55" t="s">
        <v>72</v>
      </c>
      <c r="C46" s="56"/>
      <c r="D46" s="56"/>
      <c r="E46" s="57"/>
      <c r="F46" s="51">
        <v>50284.4</v>
      </c>
      <c r="G46" s="54"/>
    </row>
    <row r="47" spans="2:9" x14ac:dyDescent="0.25">
      <c r="B47" s="773" t="s">
        <v>212</v>
      </c>
      <c r="C47" s="774"/>
      <c r="D47" s="774"/>
      <c r="E47" s="775"/>
      <c r="F47" s="102">
        <f>SUM(F45:F46)</f>
        <v>2498019.56</v>
      </c>
      <c r="G47" s="54"/>
      <c r="I47" s="54"/>
    </row>
    <row r="48" spans="2:9" x14ac:dyDescent="0.25">
      <c r="G48" s="54"/>
    </row>
    <row r="50" spans="7:7" x14ac:dyDescent="0.25">
      <c r="G50" s="54"/>
    </row>
  </sheetData>
  <mergeCells count="34">
    <mergeCell ref="B1:F1"/>
    <mergeCell ref="B3:F3"/>
    <mergeCell ref="B26:F26"/>
    <mergeCell ref="B16:F16"/>
    <mergeCell ref="B17:E17"/>
    <mergeCell ref="B18:E18"/>
    <mergeCell ref="B19:E19"/>
    <mergeCell ref="B20:E20"/>
    <mergeCell ref="B21:E21"/>
    <mergeCell ref="B22:F22"/>
    <mergeCell ref="B23:E23"/>
    <mergeCell ref="B24:E24"/>
    <mergeCell ref="E11:F11"/>
    <mergeCell ref="E12:F12"/>
    <mergeCell ref="B25:E25"/>
    <mergeCell ref="B10:D10"/>
    <mergeCell ref="B38:F38"/>
    <mergeCell ref="B39:E39"/>
    <mergeCell ref="B40:E40"/>
    <mergeCell ref="E10:F10"/>
    <mergeCell ref="E33:F33"/>
    <mergeCell ref="E34:F34"/>
    <mergeCell ref="E35:F35"/>
    <mergeCell ref="B13:F13"/>
    <mergeCell ref="B14:E14"/>
    <mergeCell ref="B15:E15"/>
    <mergeCell ref="B36:F36"/>
    <mergeCell ref="B37:E37"/>
    <mergeCell ref="B41:E41"/>
    <mergeCell ref="B42:E42"/>
    <mergeCell ref="B47:E47"/>
    <mergeCell ref="B43:E43"/>
    <mergeCell ref="B44:F44"/>
    <mergeCell ref="B45:E45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ignoredErrors>
    <ignoredError sqref="C8:C9 D8:D9 E8:E9 C31:E32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workbookViewId="0">
      <selection activeCell="E22" sqref="E22"/>
    </sheetView>
  </sheetViews>
  <sheetFormatPr defaultRowHeight="13.5" x14ac:dyDescent="0.2"/>
  <cols>
    <col min="1" max="1" width="7.375" style="114" customWidth="1"/>
    <col min="2" max="2" width="26.625" style="115" customWidth="1"/>
    <col min="3" max="7" width="13.875" style="134" customWidth="1"/>
    <col min="8" max="16384" width="9" style="112"/>
  </cols>
  <sheetData>
    <row r="1" spans="1:7" ht="57.75" customHeight="1" x14ac:dyDescent="0.2">
      <c r="A1" s="566" t="s">
        <v>1029</v>
      </c>
      <c r="B1" s="566"/>
      <c r="C1" s="566"/>
      <c r="D1" s="566"/>
      <c r="E1" s="566"/>
      <c r="F1" s="566"/>
      <c r="G1" s="566"/>
    </row>
    <row r="2" spans="1:7" ht="28.15" customHeight="1" x14ac:dyDescent="0.2">
      <c r="A2" s="117" t="s">
        <v>1</v>
      </c>
      <c r="B2" s="120" t="s">
        <v>501</v>
      </c>
      <c r="C2" s="118" t="s">
        <v>874</v>
      </c>
      <c r="D2" s="118" t="s">
        <v>873</v>
      </c>
      <c r="E2" s="118" t="s">
        <v>872</v>
      </c>
      <c r="F2" s="118" t="s">
        <v>871</v>
      </c>
      <c r="G2" s="118" t="s">
        <v>870</v>
      </c>
    </row>
    <row r="3" spans="1:7" x14ac:dyDescent="0.2">
      <c r="A3" s="121">
        <v>1111</v>
      </c>
      <c r="B3" s="113" t="s">
        <v>459</v>
      </c>
      <c r="C3" s="122">
        <v>14679568.449999999</v>
      </c>
      <c r="D3" s="122">
        <v>15463462.98</v>
      </c>
      <c r="E3" s="122">
        <v>17722775.460000001</v>
      </c>
      <c r="F3" s="122">
        <v>19605430.059999999</v>
      </c>
      <c r="G3" s="406">
        <v>23991113.300000001</v>
      </c>
    </row>
    <row r="4" spans="1:7" x14ac:dyDescent="0.2">
      <c r="A4" s="121">
        <v>1112</v>
      </c>
      <c r="B4" s="113" t="s">
        <v>460</v>
      </c>
      <c r="C4" s="122">
        <v>418069.07</v>
      </c>
      <c r="D4" s="122">
        <v>2002124.56</v>
      </c>
      <c r="E4" s="122">
        <v>1551914.94</v>
      </c>
      <c r="F4" s="122">
        <v>519750.23</v>
      </c>
      <c r="G4" s="406">
        <v>521294.72</v>
      </c>
    </row>
    <row r="5" spans="1:7" x14ac:dyDescent="0.2">
      <c r="A5" s="121">
        <v>1113</v>
      </c>
      <c r="B5" s="113" t="s">
        <v>461</v>
      </c>
      <c r="C5" s="122">
        <v>1569176.05</v>
      </c>
      <c r="D5" s="122">
        <v>1719152.8</v>
      </c>
      <c r="E5" s="122">
        <v>1776716.91</v>
      </c>
      <c r="F5" s="122">
        <v>1778232.79</v>
      </c>
      <c r="G5" s="406">
        <v>2061169.13</v>
      </c>
    </row>
    <row r="6" spans="1:7" x14ac:dyDescent="0.2">
      <c r="A6" s="121">
        <v>1121</v>
      </c>
      <c r="B6" s="113" t="s">
        <v>50</v>
      </c>
      <c r="C6" s="122">
        <v>15011854.83</v>
      </c>
      <c r="D6" s="122">
        <v>15966452.92</v>
      </c>
      <c r="E6" s="122">
        <v>18364149.329999998</v>
      </c>
      <c r="F6" s="122">
        <v>18939579.899999999</v>
      </c>
      <c r="G6" s="406">
        <v>18933981.399999999</v>
      </c>
    </row>
    <row r="7" spans="1:7" x14ac:dyDescent="0.2">
      <c r="A7" s="121">
        <v>1122</v>
      </c>
      <c r="B7" s="113" t="s">
        <v>52</v>
      </c>
      <c r="C7" s="122">
        <v>2961150</v>
      </c>
      <c r="D7" s="122">
        <v>1802720</v>
      </c>
      <c r="E7" s="122">
        <v>2154600</v>
      </c>
      <c r="F7" s="122">
        <v>2558920</v>
      </c>
      <c r="G7" s="406">
        <v>2041170</v>
      </c>
    </row>
    <row r="8" spans="1:7" x14ac:dyDescent="0.2">
      <c r="A8" s="121">
        <v>1211</v>
      </c>
      <c r="B8" s="113" t="s">
        <v>51</v>
      </c>
      <c r="C8" s="122">
        <v>29760313</v>
      </c>
      <c r="D8" s="122">
        <v>30490835.219999999</v>
      </c>
      <c r="E8" s="122">
        <v>33629704.640000001</v>
      </c>
      <c r="F8" s="122">
        <v>39441791.280000001</v>
      </c>
      <c r="G8" s="406">
        <v>46540962.469999999</v>
      </c>
    </row>
    <row r="9" spans="1:7" x14ac:dyDescent="0.2">
      <c r="A9" s="121">
        <v>1334</v>
      </c>
      <c r="B9" s="113" t="s">
        <v>462</v>
      </c>
      <c r="C9" s="122">
        <v>5096</v>
      </c>
      <c r="D9" s="122">
        <v>11875</v>
      </c>
      <c r="E9" s="122">
        <v>105248</v>
      </c>
      <c r="F9" s="122">
        <v>194303.24</v>
      </c>
      <c r="G9" s="406">
        <v>91209.81</v>
      </c>
    </row>
    <row r="10" spans="1:7" x14ac:dyDescent="0.2">
      <c r="A10" s="121">
        <v>1341</v>
      </c>
      <c r="B10" s="113" t="s">
        <v>48</v>
      </c>
      <c r="C10" s="122">
        <v>132606</v>
      </c>
      <c r="D10" s="122">
        <v>135757</v>
      </c>
      <c r="E10" s="122">
        <v>136480</v>
      </c>
      <c r="F10" s="122">
        <v>140209</v>
      </c>
      <c r="G10" s="406">
        <v>141918</v>
      </c>
    </row>
    <row r="11" spans="1:7" x14ac:dyDescent="0.2">
      <c r="A11" s="121">
        <v>1343</v>
      </c>
      <c r="B11" s="113" t="s">
        <v>463</v>
      </c>
      <c r="C11" s="122">
        <v>109601.5</v>
      </c>
      <c r="D11" s="122">
        <v>107980</v>
      </c>
      <c r="E11" s="122">
        <v>130899</v>
      </c>
      <c r="F11" s="122">
        <v>129424</v>
      </c>
      <c r="G11" s="406">
        <v>144595.53</v>
      </c>
    </row>
    <row r="12" spans="1:7" x14ac:dyDescent="0.2">
      <c r="A12" s="121">
        <v>1353</v>
      </c>
      <c r="B12" s="113" t="s">
        <v>464</v>
      </c>
      <c r="C12" s="122">
        <v>287400</v>
      </c>
      <c r="D12" s="122">
        <v>312500</v>
      </c>
      <c r="E12" s="122">
        <v>289950</v>
      </c>
      <c r="F12" s="122">
        <v>299230</v>
      </c>
      <c r="G12" s="406">
        <v>348900</v>
      </c>
    </row>
    <row r="13" spans="1:7" x14ac:dyDescent="0.2">
      <c r="A13" s="121">
        <v>1356</v>
      </c>
      <c r="B13" s="113" t="s">
        <v>465</v>
      </c>
      <c r="C13" s="122">
        <v>179197</v>
      </c>
      <c r="D13" s="122">
        <v>194130</v>
      </c>
      <c r="E13" s="122">
        <v>209063</v>
      </c>
      <c r="F13" s="122">
        <v>223997</v>
      </c>
      <c r="G13" s="406">
        <v>147547</v>
      </c>
    </row>
    <row r="14" spans="1:7" x14ac:dyDescent="0.2">
      <c r="A14" s="121">
        <v>1361</v>
      </c>
      <c r="B14" s="113" t="s">
        <v>6</v>
      </c>
      <c r="C14" s="122">
        <v>5147882</v>
      </c>
      <c r="D14" s="122">
        <v>6032255</v>
      </c>
      <c r="E14" s="122">
        <v>5639197</v>
      </c>
      <c r="F14" s="122">
        <v>6234410</v>
      </c>
      <c r="G14" s="406">
        <v>5040463.18</v>
      </c>
    </row>
    <row r="15" spans="1:7" x14ac:dyDescent="0.2">
      <c r="A15" s="121">
        <v>1381</v>
      </c>
      <c r="B15" s="113" t="s">
        <v>196</v>
      </c>
      <c r="C15" s="122">
        <v>4477075.3899999997</v>
      </c>
      <c r="D15" s="122">
        <v>4989177.51</v>
      </c>
      <c r="E15" s="122">
        <v>6015817.1299999999</v>
      </c>
      <c r="F15" s="122">
        <v>12108891.43</v>
      </c>
      <c r="G15" s="406">
        <v>10787042.449999999</v>
      </c>
    </row>
    <row r="16" spans="1:7" x14ac:dyDescent="0.2">
      <c r="A16" s="121">
        <v>1382</v>
      </c>
      <c r="B16" s="113" t="s">
        <v>860</v>
      </c>
      <c r="C16" s="122"/>
      <c r="D16" s="122"/>
      <c r="E16" s="122"/>
      <c r="F16" s="122"/>
      <c r="G16" s="406">
        <v>341.49</v>
      </c>
    </row>
    <row r="17" spans="1:7" x14ac:dyDescent="0.2">
      <c r="A17" s="121">
        <v>1383</v>
      </c>
      <c r="B17" s="113" t="s">
        <v>565</v>
      </c>
      <c r="C17" s="122"/>
      <c r="D17" s="122"/>
      <c r="E17" s="122"/>
      <c r="F17" s="122"/>
      <c r="G17" s="406">
        <v>43972.68</v>
      </c>
    </row>
    <row r="18" spans="1:7" x14ac:dyDescent="0.2">
      <c r="A18" s="121">
        <v>1511</v>
      </c>
      <c r="B18" s="113" t="s">
        <v>49</v>
      </c>
      <c r="C18" s="122">
        <v>4521475.4000000004</v>
      </c>
      <c r="D18" s="122">
        <v>4754659.13</v>
      </c>
      <c r="E18" s="122">
        <v>4902494.45</v>
      </c>
      <c r="F18" s="122">
        <v>4763820.75</v>
      </c>
      <c r="G18" s="406">
        <v>4775240.4800000004</v>
      </c>
    </row>
    <row r="19" spans="1:7" x14ac:dyDescent="0.2">
      <c r="A19" s="128" t="s">
        <v>863</v>
      </c>
      <c r="B19" s="195"/>
      <c r="C19" s="129">
        <v>79260464.689999998</v>
      </c>
      <c r="D19" s="129">
        <v>83983082.120000005</v>
      </c>
      <c r="E19" s="129">
        <v>92629009.859999999</v>
      </c>
      <c r="F19" s="129">
        <v>106937989.68000001</v>
      </c>
      <c r="G19" s="405">
        <v>115610921.64</v>
      </c>
    </row>
    <row r="20" spans="1:7" x14ac:dyDescent="0.2">
      <c r="A20" s="198"/>
      <c r="B20" s="199"/>
      <c r="C20" s="204"/>
      <c r="D20" s="204"/>
      <c r="E20" s="204"/>
      <c r="F20" s="204"/>
      <c r="G20" s="408"/>
    </row>
    <row r="21" spans="1:7" x14ac:dyDescent="0.2">
      <c r="A21" s="198"/>
      <c r="B21" s="199"/>
      <c r="C21" s="204"/>
      <c r="D21" s="204"/>
      <c r="E21" s="204"/>
      <c r="F21" s="204"/>
      <c r="G21" s="408"/>
    </row>
    <row r="22" spans="1:7" x14ac:dyDescent="0.2">
      <c r="A22" s="198"/>
      <c r="B22" s="199"/>
      <c r="C22" s="204"/>
      <c r="D22" s="204"/>
      <c r="E22" s="204"/>
      <c r="F22" s="204"/>
      <c r="G22" s="408"/>
    </row>
    <row r="23" spans="1:7" x14ac:dyDescent="0.2">
      <c r="A23" s="409"/>
      <c r="B23" s="410"/>
      <c r="C23" s="411"/>
      <c r="D23" s="411"/>
      <c r="E23" s="411"/>
      <c r="F23" s="411"/>
    </row>
  </sheetData>
  <mergeCells count="1">
    <mergeCell ref="A1:G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9" fitToHeight="0" orientation="portrait" r:id="rId1"/>
  <headerFooter>
    <oddFooter>&amp;R (str. &amp;P z &amp;N)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workbookViewId="0">
      <pane ySplit="3" topLeftCell="A22" activePane="bottomLeft" state="frozen"/>
      <selection pane="bottomLeft" activeCell="H38" sqref="H38"/>
    </sheetView>
  </sheetViews>
  <sheetFormatPr defaultRowHeight="13.5" x14ac:dyDescent="0.2"/>
  <cols>
    <col min="1" max="1" width="0.25" style="115" hidden="1" customWidth="1"/>
    <col min="2" max="2" width="6.375" style="114" customWidth="1"/>
    <col min="3" max="3" width="32.625" style="115" customWidth="1"/>
    <col min="4" max="6" width="13.875" style="134" customWidth="1"/>
    <col min="7" max="7" width="10.25" style="116" customWidth="1"/>
    <col min="8" max="16384" width="9" style="112"/>
  </cols>
  <sheetData>
    <row r="1" spans="1:7" ht="57.75" customHeight="1" x14ac:dyDescent="0.2">
      <c r="A1" s="566" t="s">
        <v>875</v>
      </c>
      <c r="B1" s="566"/>
      <c r="C1" s="566"/>
      <c r="D1" s="566"/>
      <c r="E1" s="566"/>
      <c r="F1" s="566"/>
      <c r="G1" s="566"/>
    </row>
    <row r="2" spans="1:7" ht="21" customHeight="1" x14ac:dyDescent="0.2">
      <c r="A2" s="342"/>
      <c r="B2" s="569" t="s">
        <v>654</v>
      </c>
      <c r="C2" s="569"/>
      <c r="D2" s="569"/>
      <c r="E2" s="569"/>
      <c r="F2" s="569"/>
      <c r="G2" s="569"/>
    </row>
    <row r="3" spans="1:7" ht="28.15" customHeight="1" x14ac:dyDescent="0.2">
      <c r="A3" s="407" t="s">
        <v>876</v>
      </c>
      <c r="B3" s="117" t="s">
        <v>5</v>
      </c>
      <c r="C3" s="120" t="s">
        <v>567</v>
      </c>
      <c r="D3" s="118" t="s">
        <v>458</v>
      </c>
      <c r="E3" s="118" t="s">
        <v>762</v>
      </c>
      <c r="F3" s="118" t="s">
        <v>763</v>
      </c>
      <c r="G3" s="119" t="s">
        <v>484</v>
      </c>
    </row>
    <row r="4" spans="1:7" x14ac:dyDescent="0.2">
      <c r="A4" s="113" t="s">
        <v>486</v>
      </c>
      <c r="B4" s="121"/>
      <c r="C4" s="412" t="s">
        <v>877</v>
      </c>
      <c r="D4" s="122">
        <v>0</v>
      </c>
      <c r="E4" s="122">
        <v>0</v>
      </c>
      <c r="F4" s="122">
        <v>161702.5</v>
      </c>
      <c r="G4" s="192">
        <v>0</v>
      </c>
    </row>
    <row r="5" spans="1:7" x14ac:dyDescent="0.2">
      <c r="A5" s="113" t="s">
        <v>486</v>
      </c>
      <c r="B5" s="121">
        <v>10</v>
      </c>
      <c r="C5" s="113" t="s">
        <v>197</v>
      </c>
      <c r="D5" s="122">
        <v>100000</v>
      </c>
      <c r="E5" s="122">
        <v>100000</v>
      </c>
      <c r="F5" s="122">
        <v>25980</v>
      </c>
      <c r="G5" s="192">
        <v>0.25979999999999998</v>
      </c>
    </row>
    <row r="6" spans="1:7" x14ac:dyDescent="0.2">
      <c r="A6" s="113" t="s">
        <v>486</v>
      </c>
      <c r="B6" s="121">
        <v>20</v>
      </c>
      <c r="C6" s="113" t="s">
        <v>198</v>
      </c>
      <c r="D6" s="122">
        <v>7770000</v>
      </c>
      <c r="E6" s="122">
        <v>8299000</v>
      </c>
      <c r="F6" s="122">
        <v>7218779.2000000002</v>
      </c>
      <c r="G6" s="192">
        <v>0.86983699999999997</v>
      </c>
    </row>
    <row r="7" spans="1:7" x14ac:dyDescent="0.2">
      <c r="A7" s="113" t="s">
        <v>486</v>
      </c>
      <c r="B7" s="121">
        <v>30</v>
      </c>
      <c r="C7" s="113" t="s">
        <v>32</v>
      </c>
      <c r="D7" s="122">
        <v>39771800</v>
      </c>
      <c r="E7" s="122">
        <v>45448100</v>
      </c>
      <c r="F7" s="122">
        <v>45413843.869999997</v>
      </c>
      <c r="G7" s="192">
        <v>0.99924599999999997</v>
      </c>
    </row>
    <row r="8" spans="1:7" x14ac:dyDescent="0.2">
      <c r="A8" s="113" t="s">
        <v>486</v>
      </c>
      <c r="B8" s="121">
        <v>40</v>
      </c>
      <c r="C8" s="113" t="s">
        <v>199</v>
      </c>
      <c r="D8" s="122">
        <v>5829000</v>
      </c>
      <c r="E8" s="122">
        <v>9973800</v>
      </c>
      <c r="F8" s="122">
        <v>8312131.1399999997</v>
      </c>
      <c r="G8" s="192">
        <v>0.83339600000000003</v>
      </c>
    </row>
    <row r="9" spans="1:7" x14ac:dyDescent="0.2">
      <c r="A9" s="113" t="s">
        <v>486</v>
      </c>
      <c r="B9" s="121">
        <v>50</v>
      </c>
      <c r="C9" s="113" t="s">
        <v>200</v>
      </c>
      <c r="D9" s="122">
        <v>1722900</v>
      </c>
      <c r="E9" s="122">
        <v>2486700</v>
      </c>
      <c r="F9" s="122">
        <v>1734789.36</v>
      </c>
      <c r="G9" s="192">
        <v>0.697627</v>
      </c>
    </row>
    <row r="10" spans="1:7" x14ac:dyDescent="0.2">
      <c r="A10" s="113" t="s">
        <v>486</v>
      </c>
      <c r="B10" s="121">
        <v>60</v>
      </c>
      <c r="C10" s="113" t="s">
        <v>201</v>
      </c>
      <c r="D10" s="122">
        <v>250000</v>
      </c>
      <c r="E10" s="122">
        <v>587800</v>
      </c>
      <c r="F10" s="122">
        <v>504725.51</v>
      </c>
      <c r="G10" s="192">
        <v>0.85866799999999999</v>
      </c>
    </row>
    <row r="11" spans="1:7" x14ac:dyDescent="0.2">
      <c r="A11" s="113" t="s">
        <v>486</v>
      </c>
      <c r="B11" s="121">
        <v>70</v>
      </c>
      <c r="C11" s="113" t="s">
        <v>202</v>
      </c>
      <c r="D11" s="122">
        <v>5482900</v>
      </c>
      <c r="E11" s="122">
        <v>9127500</v>
      </c>
      <c r="F11" s="122">
        <v>6360781.5899999999</v>
      </c>
      <c r="G11" s="192">
        <v>0.69688099999999997</v>
      </c>
    </row>
    <row r="12" spans="1:7" x14ac:dyDescent="0.2">
      <c r="A12" s="113" t="s">
        <v>486</v>
      </c>
      <c r="B12" s="121">
        <v>80</v>
      </c>
      <c r="C12" s="113" t="s">
        <v>203</v>
      </c>
      <c r="D12" s="122">
        <v>48721100</v>
      </c>
      <c r="E12" s="122">
        <v>55104800</v>
      </c>
      <c r="F12" s="122">
        <v>51959591.579999998</v>
      </c>
      <c r="G12" s="192">
        <v>0.94292299999999996</v>
      </c>
    </row>
    <row r="13" spans="1:7" x14ac:dyDescent="0.2">
      <c r="A13" s="113" t="s">
        <v>486</v>
      </c>
      <c r="B13" s="121">
        <v>90</v>
      </c>
      <c r="C13" s="113" t="s">
        <v>35</v>
      </c>
      <c r="D13" s="122">
        <v>3373500</v>
      </c>
      <c r="E13" s="122">
        <v>3360300</v>
      </c>
      <c r="F13" s="122">
        <v>3025800.49</v>
      </c>
      <c r="G13" s="192">
        <v>0.90045500000000001</v>
      </c>
    </row>
    <row r="14" spans="1:7" x14ac:dyDescent="0.2">
      <c r="A14" s="195" t="s">
        <v>775</v>
      </c>
      <c r="B14" s="128" t="s">
        <v>653</v>
      </c>
      <c r="C14" s="195"/>
      <c r="D14" s="129">
        <v>113021200</v>
      </c>
      <c r="E14" s="129">
        <v>134488000</v>
      </c>
      <c r="F14" s="129">
        <v>124718125.23999999</v>
      </c>
      <c r="G14" s="196">
        <v>0.92735504461364582</v>
      </c>
    </row>
    <row r="39" spans="2:7" x14ac:dyDescent="0.2">
      <c r="B39" s="570"/>
      <c r="C39" s="570"/>
      <c r="D39" s="570"/>
      <c r="E39" s="570"/>
      <c r="F39" s="570"/>
      <c r="G39" s="570"/>
    </row>
    <row r="40" spans="2:7" x14ac:dyDescent="0.2">
      <c r="B40" s="343"/>
      <c r="C40" s="343"/>
      <c r="D40" s="343"/>
      <c r="E40" s="343"/>
      <c r="F40" s="343"/>
      <c r="G40" s="343"/>
    </row>
    <row r="41" spans="2:7" ht="21" customHeight="1" x14ac:dyDescent="0.2">
      <c r="B41" s="571" t="s">
        <v>482</v>
      </c>
      <c r="C41" s="571"/>
      <c r="D41" s="571"/>
      <c r="E41" s="571"/>
      <c r="F41" s="571"/>
      <c r="G41" s="571"/>
    </row>
    <row r="42" spans="2:7" ht="27" x14ac:dyDescent="0.2">
      <c r="B42" s="234" t="s">
        <v>1</v>
      </c>
      <c r="C42" s="233" t="s">
        <v>501</v>
      </c>
      <c r="D42" s="235" t="s">
        <v>458</v>
      </c>
      <c r="E42" s="235" t="s">
        <v>762</v>
      </c>
      <c r="F42" s="235" t="s">
        <v>763</v>
      </c>
      <c r="G42" s="236" t="s">
        <v>484</v>
      </c>
    </row>
    <row r="43" spans="2:7" ht="14.25" x14ac:dyDescent="0.2">
      <c r="B43" s="230">
        <v>6111</v>
      </c>
      <c r="C43" s="111" t="s">
        <v>476</v>
      </c>
      <c r="D43" s="231">
        <v>4945000</v>
      </c>
      <c r="E43" s="231">
        <v>2509500</v>
      </c>
      <c r="F43" s="231">
        <v>2244055.38</v>
      </c>
      <c r="G43" s="232">
        <v>0.89422400000000002</v>
      </c>
    </row>
    <row r="44" spans="2:7" ht="14.25" x14ac:dyDescent="0.2">
      <c r="B44" s="230">
        <v>6121</v>
      </c>
      <c r="C44" s="111" t="s">
        <v>477</v>
      </c>
      <c r="D44" s="231">
        <v>16800000</v>
      </c>
      <c r="E44" s="231">
        <v>74569900</v>
      </c>
      <c r="F44" s="231">
        <v>72099144.959999993</v>
      </c>
      <c r="G44" s="232">
        <v>0.966866</v>
      </c>
    </row>
    <row r="45" spans="2:7" ht="14.25" x14ac:dyDescent="0.2">
      <c r="B45" s="230">
        <v>6122</v>
      </c>
      <c r="C45" s="111" t="s">
        <v>478</v>
      </c>
      <c r="D45" s="231">
        <v>3550000</v>
      </c>
      <c r="E45" s="231">
        <v>3561000</v>
      </c>
      <c r="F45" s="231">
        <v>3320436.93</v>
      </c>
      <c r="G45" s="232">
        <v>0.93244499999999997</v>
      </c>
    </row>
    <row r="46" spans="2:7" ht="14.25" x14ac:dyDescent="0.2">
      <c r="B46" s="230">
        <v>6125</v>
      </c>
      <c r="C46" s="111" t="s">
        <v>878</v>
      </c>
      <c r="D46" s="231">
        <v>0</v>
      </c>
      <c r="E46" s="231">
        <v>2469000</v>
      </c>
      <c r="F46" s="231">
        <v>2468884</v>
      </c>
      <c r="G46" s="232">
        <v>0.99995299999999998</v>
      </c>
    </row>
    <row r="47" spans="2:7" ht="14.25" x14ac:dyDescent="0.2">
      <c r="B47" s="230">
        <v>6127</v>
      </c>
      <c r="C47" s="111" t="s">
        <v>479</v>
      </c>
      <c r="D47" s="231">
        <v>0</v>
      </c>
      <c r="E47" s="231">
        <v>1881000</v>
      </c>
      <c r="F47" s="231">
        <v>1868746</v>
      </c>
      <c r="G47" s="232">
        <v>0.99348499999999995</v>
      </c>
    </row>
    <row r="48" spans="2:7" ht="14.25" x14ac:dyDescent="0.2">
      <c r="B48" s="230">
        <v>6130</v>
      </c>
      <c r="C48" s="111" t="s">
        <v>480</v>
      </c>
      <c r="D48" s="231">
        <v>400000</v>
      </c>
      <c r="E48" s="231">
        <v>6522200</v>
      </c>
      <c r="F48" s="231">
        <v>6519180.2300000004</v>
      </c>
      <c r="G48" s="232">
        <v>0.99953700000000001</v>
      </c>
    </row>
    <row r="49" spans="2:7" ht="14.25" x14ac:dyDescent="0.2">
      <c r="B49" s="230">
        <v>6349</v>
      </c>
      <c r="C49" s="111" t="s">
        <v>568</v>
      </c>
      <c r="D49" s="231">
        <v>0</v>
      </c>
      <c r="E49" s="231">
        <v>20400</v>
      </c>
      <c r="F49" s="231">
        <v>20334.16</v>
      </c>
      <c r="G49" s="232">
        <v>0.99677199999999999</v>
      </c>
    </row>
    <row r="50" spans="2:7" ht="14.25" x14ac:dyDescent="0.2">
      <c r="B50" s="230">
        <v>6351</v>
      </c>
      <c r="C50" s="111" t="s">
        <v>481</v>
      </c>
      <c r="D50" s="231">
        <v>6557000</v>
      </c>
      <c r="E50" s="231">
        <v>5867000</v>
      </c>
      <c r="F50" s="231">
        <v>5867000</v>
      </c>
      <c r="G50" s="232">
        <v>1</v>
      </c>
    </row>
    <row r="51" spans="2:7" ht="14.25" x14ac:dyDescent="0.2">
      <c r="B51" s="230">
        <v>6356</v>
      </c>
      <c r="C51" s="111" t="s">
        <v>569</v>
      </c>
      <c r="D51" s="231">
        <v>0</v>
      </c>
      <c r="E51" s="231">
        <v>407000</v>
      </c>
      <c r="F51" s="231">
        <v>407000</v>
      </c>
      <c r="G51" s="232">
        <v>1</v>
      </c>
    </row>
    <row r="52" spans="2:7" x14ac:dyDescent="0.2">
      <c r="B52" s="226" t="s">
        <v>724</v>
      </c>
      <c r="C52" s="227"/>
      <c r="D52" s="228">
        <v>32252000</v>
      </c>
      <c r="E52" s="228">
        <v>97807000</v>
      </c>
      <c r="F52" s="228">
        <v>94814781.659999996</v>
      </c>
      <c r="G52" s="229">
        <v>0.96940691013935609</v>
      </c>
    </row>
  </sheetData>
  <mergeCells count="4">
    <mergeCell ref="A1:G1"/>
    <mergeCell ref="B2:G2"/>
    <mergeCell ref="B39:G39"/>
    <mergeCell ref="B41:G4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 (str. &amp;P z &amp;N)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zoomScaleNormal="100" workbookViewId="0">
      <pane ySplit="2" topLeftCell="A81" activePane="bottomLeft" state="frozen"/>
      <selection pane="bottomLeft" activeCell="J73" sqref="J73:J75"/>
    </sheetView>
  </sheetViews>
  <sheetFormatPr defaultRowHeight="13.5" x14ac:dyDescent="0.2"/>
  <cols>
    <col min="1" max="1" width="6.375" style="355" customWidth="1"/>
    <col min="2" max="3" width="4.875" style="355" customWidth="1"/>
    <col min="4" max="4" width="8" style="355" customWidth="1"/>
    <col min="5" max="5" width="6" style="355" customWidth="1"/>
    <col min="6" max="6" width="5.5" style="355" customWidth="1"/>
    <col min="7" max="7" width="6.75" style="356" customWidth="1"/>
    <col min="8" max="8" width="14.25" style="357" customWidth="1"/>
    <col min="9" max="9" width="14.75" style="357" customWidth="1"/>
    <col min="10" max="10" width="14.25" style="357" customWidth="1"/>
    <col min="11" max="11" width="15.125" style="358" customWidth="1"/>
    <col min="12" max="12" width="63.875" style="356" customWidth="1"/>
    <col min="13" max="13" width="9.625" style="344" bestFit="1" customWidth="1"/>
    <col min="14" max="16384" width="9" style="344"/>
  </cols>
  <sheetData>
    <row r="1" spans="1:12" ht="57.75" customHeight="1" x14ac:dyDescent="0.2">
      <c r="A1" s="568" t="s">
        <v>761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</row>
    <row r="2" spans="1:12" ht="28.15" customHeight="1" x14ac:dyDescent="0.2">
      <c r="A2" s="359" t="s">
        <v>0</v>
      </c>
      <c r="B2" s="359" t="s">
        <v>1</v>
      </c>
      <c r="C2" s="359" t="s">
        <v>2</v>
      </c>
      <c r="D2" s="359" t="s">
        <v>3</v>
      </c>
      <c r="E2" s="359" t="s">
        <v>4</v>
      </c>
      <c r="F2" s="359" t="s">
        <v>5</v>
      </c>
      <c r="G2" s="360" t="s">
        <v>318</v>
      </c>
      <c r="H2" s="361" t="s">
        <v>458</v>
      </c>
      <c r="I2" s="361" t="s">
        <v>762</v>
      </c>
      <c r="J2" s="361" t="s">
        <v>763</v>
      </c>
      <c r="K2" s="362" t="s">
        <v>484</v>
      </c>
      <c r="L2" s="360" t="s">
        <v>292</v>
      </c>
    </row>
    <row r="3" spans="1:12" x14ac:dyDescent="0.2">
      <c r="A3" s="363">
        <v>1</v>
      </c>
      <c r="B3" s="363">
        <v>1111</v>
      </c>
      <c r="C3" s="363"/>
      <c r="D3" s="363"/>
      <c r="E3" s="363"/>
      <c r="F3" s="363">
        <v>36</v>
      </c>
      <c r="G3" s="364" t="s">
        <v>319</v>
      </c>
      <c r="H3" s="365">
        <v>22380000</v>
      </c>
      <c r="I3" s="365">
        <v>22392300</v>
      </c>
      <c r="J3" s="365">
        <v>23991113.300000001</v>
      </c>
      <c r="K3" s="366">
        <v>1.0713999999999999</v>
      </c>
      <c r="L3" s="367" t="s">
        <v>138</v>
      </c>
    </row>
    <row r="4" spans="1:12" x14ac:dyDescent="0.2">
      <c r="A4" s="363">
        <v>1</v>
      </c>
      <c r="B4" s="363">
        <v>1112</v>
      </c>
      <c r="C4" s="363"/>
      <c r="D4" s="363"/>
      <c r="E4" s="363"/>
      <c r="F4" s="363">
        <v>36</v>
      </c>
      <c r="G4" s="364" t="s">
        <v>319</v>
      </c>
      <c r="H4" s="365">
        <v>419000</v>
      </c>
      <c r="I4" s="365">
        <v>419000</v>
      </c>
      <c r="J4" s="365">
        <v>521294.72</v>
      </c>
      <c r="K4" s="366">
        <v>1.24414</v>
      </c>
      <c r="L4" s="367" t="s">
        <v>139</v>
      </c>
    </row>
    <row r="5" spans="1:12" x14ac:dyDescent="0.2">
      <c r="A5" s="363">
        <v>1</v>
      </c>
      <c r="B5" s="363">
        <v>1113</v>
      </c>
      <c r="C5" s="363"/>
      <c r="D5" s="363"/>
      <c r="E5" s="363"/>
      <c r="F5" s="363">
        <v>36</v>
      </c>
      <c r="G5" s="364" t="s">
        <v>319</v>
      </c>
      <c r="H5" s="365">
        <v>1720000</v>
      </c>
      <c r="I5" s="365">
        <v>1989200</v>
      </c>
      <c r="J5" s="365">
        <v>2061169.13</v>
      </c>
      <c r="K5" s="366">
        <v>1.036179</v>
      </c>
      <c r="L5" s="367" t="s">
        <v>140</v>
      </c>
    </row>
    <row r="6" spans="1:12" x14ac:dyDescent="0.2">
      <c r="A6" s="363">
        <v>1</v>
      </c>
      <c r="B6" s="363">
        <v>1121</v>
      </c>
      <c r="C6" s="363"/>
      <c r="D6" s="363"/>
      <c r="E6" s="363"/>
      <c r="F6" s="363">
        <v>36</v>
      </c>
      <c r="G6" s="364" t="s">
        <v>319</v>
      </c>
      <c r="H6" s="365">
        <v>19000000</v>
      </c>
      <c r="I6" s="365">
        <v>19000000</v>
      </c>
      <c r="J6" s="365">
        <v>18933981.399999999</v>
      </c>
      <c r="K6" s="366">
        <v>0.99652499999999999</v>
      </c>
      <c r="L6" s="367" t="s">
        <v>223</v>
      </c>
    </row>
    <row r="7" spans="1:12" x14ac:dyDescent="0.2">
      <c r="A7" s="363">
        <v>1</v>
      </c>
      <c r="B7" s="363">
        <v>1122</v>
      </c>
      <c r="C7" s="363"/>
      <c r="D7" s="363"/>
      <c r="E7" s="363"/>
      <c r="F7" s="363">
        <v>36</v>
      </c>
      <c r="G7" s="364" t="s">
        <v>319</v>
      </c>
      <c r="H7" s="365">
        <v>2559000</v>
      </c>
      <c r="I7" s="365">
        <v>2041100</v>
      </c>
      <c r="J7" s="365">
        <v>2041170</v>
      </c>
      <c r="K7" s="366">
        <v>1.0000340000000001</v>
      </c>
      <c r="L7" s="367" t="s">
        <v>224</v>
      </c>
    </row>
    <row r="8" spans="1:12" x14ac:dyDescent="0.2">
      <c r="A8" s="363">
        <v>1</v>
      </c>
      <c r="B8" s="363">
        <v>1211</v>
      </c>
      <c r="C8" s="363"/>
      <c r="D8" s="363"/>
      <c r="E8" s="363"/>
      <c r="F8" s="363">
        <v>36</v>
      </c>
      <c r="G8" s="364" t="s">
        <v>319</v>
      </c>
      <c r="H8" s="365">
        <v>44500000</v>
      </c>
      <c r="I8" s="365">
        <v>46340200</v>
      </c>
      <c r="J8" s="365">
        <v>46540962.469999999</v>
      </c>
      <c r="K8" s="366">
        <v>1.004332</v>
      </c>
      <c r="L8" s="367" t="s">
        <v>141</v>
      </c>
    </row>
    <row r="9" spans="1:12" x14ac:dyDescent="0.2">
      <c r="A9" s="363">
        <v>1</v>
      </c>
      <c r="B9" s="363">
        <v>1334</v>
      </c>
      <c r="C9" s="363"/>
      <c r="D9" s="363"/>
      <c r="E9" s="363"/>
      <c r="F9" s="363">
        <v>22</v>
      </c>
      <c r="G9" s="364" t="s">
        <v>319</v>
      </c>
      <c r="H9" s="365">
        <v>0</v>
      </c>
      <c r="I9" s="365">
        <v>91200</v>
      </c>
      <c r="J9" s="365">
        <v>91209.81</v>
      </c>
      <c r="K9" s="366">
        <v>1.0001070000000001</v>
      </c>
      <c r="L9" s="367" t="s">
        <v>506</v>
      </c>
    </row>
    <row r="10" spans="1:12" x14ac:dyDescent="0.2">
      <c r="A10" s="363">
        <v>1</v>
      </c>
      <c r="B10" s="363">
        <v>1341</v>
      </c>
      <c r="C10" s="363"/>
      <c r="D10" s="363"/>
      <c r="E10" s="363"/>
      <c r="F10" s="363">
        <v>36</v>
      </c>
      <c r="G10" s="364" t="s">
        <v>319</v>
      </c>
      <c r="H10" s="365">
        <v>135000</v>
      </c>
      <c r="I10" s="365">
        <v>141600</v>
      </c>
      <c r="J10" s="365">
        <v>141918</v>
      </c>
      <c r="K10" s="366">
        <v>1.0022450000000001</v>
      </c>
      <c r="L10" s="367" t="s">
        <v>293</v>
      </c>
    </row>
    <row r="11" spans="1:12" x14ac:dyDescent="0.2">
      <c r="A11" s="363">
        <v>1</v>
      </c>
      <c r="B11" s="363">
        <v>1343</v>
      </c>
      <c r="C11" s="363"/>
      <c r="D11" s="363"/>
      <c r="E11" s="363"/>
      <c r="F11" s="363">
        <v>41</v>
      </c>
      <c r="G11" s="364" t="s">
        <v>319</v>
      </c>
      <c r="H11" s="365">
        <v>100000</v>
      </c>
      <c r="I11" s="365">
        <v>134400</v>
      </c>
      <c r="J11" s="365">
        <v>144595.53</v>
      </c>
      <c r="K11" s="366">
        <v>1.0758589999999999</v>
      </c>
      <c r="L11" s="367" t="s">
        <v>294</v>
      </c>
    </row>
    <row r="12" spans="1:12" x14ac:dyDescent="0.2">
      <c r="A12" s="363">
        <v>1</v>
      </c>
      <c r="B12" s="363">
        <v>1353</v>
      </c>
      <c r="C12" s="363"/>
      <c r="D12" s="363"/>
      <c r="E12" s="363"/>
      <c r="F12" s="363">
        <v>63</v>
      </c>
      <c r="G12" s="364" t="s">
        <v>319</v>
      </c>
      <c r="H12" s="365">
        <v>180000</v>
      </c>
      <c r="I12" s="365">
        <v>329800</v>
      </c>
      <c r="J12" s="365">
        <v>348900</v>
      </c>
      <c r="K12" s="366">
        <v>1.0579130000000001</v>
      </c>
      <c r="L12" s="367" t="s">
        <v>295</v>
      </c>
    </row>
    <row r="13" spans="1:12" x14ac:dyDescent="0.2">
      <c r="A13" s="363">
        <v>1</v>
      </c>
      <c r="B13" s="363">
        <v>1356</v>
      </c>
      <c r="C13" s="363"/>
      <c r="D13" s="363"/>
      <c r="E13" s="363"/>
      <c r="F13" s="363">
        <v>22</v>
      </c>
      <c r="G13" s="364" t="s">
        <v>319</v>
      </c>
      <c r="H13" s="365">
        <v>0</v>
      </c>
      <c r="I13" s="365">
        <v>147600</v>
      </c>
      <c r="J13" s="365">
        <v>147547</v>
      </c>
      <c r="K13" s="366">
        <v>0.99963999999999997</v>
      </c>
      <c r="L13" s="367" t="s">
        <v>296</v>
      </c>
    </row>
    <row r="14" spans="1:12" x14ac:dyDescent="0.2">
      <c r="A14" s="363">
        <v>1</v>
      </c>
      <c r="B14" s="363">
        <v>1361</v>
      </c>
      <c r="C14" s="363"/>
      <c r="D14" s="363"/>
      <c r="E14" s="363"/>
      <c r="F14" s="363">
        <v>10</v>
      </c>
      <c r="G14" s="364" t="s">
        <v>319</v>
      </c>
      <c r="H14" s="365">
        <v>500</v>
      </c>
      <c r="I14" s="365">
        <v>500</v>
      </c>
      <c r="J14" s="365">
        <v>0</v>
      </c>
      <c r="K14" s="366">
        <v>0</v>
      </c>
      <c r="L14" s="367" t="s">
        <v>137</v>
      </c>
    </row>
    <row r="15" spans="1:12" x14ac:dyDescent="0.2">
      <c r="A15" s="363">
        <v>1</v>
      </c>
      <c r="B15" s="363">
        <v>1361</v>
      </c>
      <c r="C15" s="363"/>
      <c r="D15" s="363"/>
      <c r="E15" s="363"/>
      <c r="F15" s="363">
        <v>21</v>
      </c>
      <c r="G15" s="364" t="s">
        <v>319</v>
      </c>
      <c r="H15" s="365">
        <v>1700000</v>
      </c>
      <c r="I15" s="365">
        <v>1700000</v>
      </c>
      <c r="J15" s="365">
        <v>1177540</v>
      </c>
      <c r="K15" s="366">
        <v>0.69267000000000001</v>
      </c>
      <c r="L15" s="367" t="s">
        <v>133</v>
      </c>
    </row>
    <row r="16" spans="1:12" x14ac:dyDescent="0.2">
      <c r="A16" s="363">
        <v>1</v>
      </c>
      <c r="B16" s="363">
        <v>1361</v>
      </c>
      <c r="C16" s="363"/>
      <c r="D16" s="363"/>
      <c r="E16" s="363"/>
      <c r="F16" s="363">
        <v>22</v>
      </c>
      <c r="G16" s="364" t="s">
        <v>319</v>
      </c>
      <c r="H16" s="365">
        <v>120000</v>
      </c>
      <c r="I16" s="365">
        <v>133600</v>
      </c>
      <c r="J16" s="365">
        <v>138291</v>
      </c>
      <c r="K16" s="366">
        <v>1.035112</v>
      </c>
      <c r="L16" s="367" t="s">
        <v>142</v>
      </c>
    </row>
    <row r="17" spans="1:12" x14ac:dyDescent="0.2">
      <c r="A17" s="363">
        <v>1</v>
      </c>
      <c r="B17" s="363">
        <v>1361</v>
      </c>
      <c r="C17" s="363"/>
      <c r="D17" s="363"/>
      <c r="E17" s="363"/>
      <c r="F17" s="363">
        <v>23</v>
      </c>
      <c r="G17" s="364" t="s">
        <v>319</v>
      </c>
      <c r="H17" s="365">
        <v>200000</v>
      </c>
      <c r="I17" s="365">
        <v>200000</v>
      </c>
      <c r="J17" s="365">
        <v>185400</v>
      </c>
      <c r="K17" s="366">
        <v>0.92700000000000005</v>
      </c>
      <c r="L17" s="367" t="s">
        <v>143</v>
      </c>
    </row>
    <row r="18" spans="1:12" x14ac:dyDescent="0.2">
      <c r="A18" s="363">
        <v>1</v>
      </c>
      <c r="B18" s="363">
        <v>1361</v>
      </c>
      <c r="C18" s="363"/>
      <c r="D18" s="363"/>
      <c r="E18" s="363"/>
      <c r="F18" s="363">
        <v>36</v>
      </c>
      <c r="G18" s="364" t="s">
        <v>319</v>
      </c>
      <c r="H18" s="365">
        <v>0</v>
      </c>
      <c r="I18" s="365">
        <v>0</v>
      </c>
      <c r="J18" s="365">
        <v>2500</v>
      </c>
      <c r="K18" s="366">
        <v>0</v>
      </c>
      <c r="L18" s="367" t="s">
        <v>298</v>
      </c>
    </row>
    <row r="19" spans="1:12" x14ac:dyDescent="0.2">
      <c r="A19" s="363">
        <v>1</v>
      </c>
      <c r="B19" s="363">
        <v>1361</v>
      </c>
      <c r="C19" s="363"/>
      <c r="D19" s="363"/>
      <c r="E19" s="363"/>
      <c r="F19" s="363">
        <v>41</v>
      </c>
      <c r="G19" s="364" t="s">
        <v>319</v>
      </c>
      <c r="H19" s="365">
        <v>10000</v>
      </c>
      <c r="I19" s="365">
        <v>10000</v>
      </c>
      <c r="J19" s="365">
        <v>950</v>
      </c>
      <c r="K19" s="366">
        <v>9.5000000000000001E-2</v>
      </c>
      <c r="L19" s="367" t="s">
        <v>144</v>
      </c>
    </row>
    <row r="20" spans="1:12" x14ac:dyDescent="0.2">
      <c r="A20" s="363">
        <v>1</v>
      </c>
      <c r="B20" s="363">
        <v>1361</v>
      </c>
      <c r="C20" s="363"/>
      <c r="D20" s="363"/>
      <c r="E20" s="363"/>
      <c r="F20" s="363">
        <v>50</v>
      </c>
      <c r="G20" s="364" t="s">
        <v>319</v>
      </c>
      <c r="H20" s="365">
        <v>0</v>
      </c>
      <c r="I20" s="365">
        <v>300</v>
      </c>
      <c r="J20" s="365">
        <v>259</v>
      </c>
      <c r="K20" s="366">
        <v>0.86333300000000002</v>
      </c>
      <c r="L20" s="367" t="s">
        <v>764</v>
      </c>
    </row>
    <row r="21" spans="1:12" x14ac:dyDescent="0.2">
      <c r="A21" s="363">
        <v>1</v>
      </c>
      <c r="B21" s="363">
        <v>1361</v>
      </c>
      <c r="C21" s="363"/>
      <c r="D21" s="363"/>
      <c r="E21" s="363"/>
      <c r="F21" s="363">
        <v>61</v>
      </c>
      <c r="G21" s="364" t="s">
        <v>319</v>
      </c>
      <c r="H21" s="365">
        <v>0</v>
      </c>
      <c r="I21" s="365">
        <v>43400</v>
      </c>
      <c r="J21" s="365">
        <v>45420</v>
      </c>
      <c r="K21" s="366">
        <v>1.046543</v>
      </c>
      <c r="L21" s="367" t="s">
        <v>227</v>
      </c>
    </row>
    <row r="22" spans="1:12" x14ac:dyDescent="0.2">
      <c r="A22" s="363">
        <v>1</v>
      </c>
      <c r="B22" s="363">
        <v>1361</v>
      </c>
      <c r="C22" s="363"/>
      <c r="D22" s="363"/>
      <c r="E22" s="363"/>
      <c r="F22" s="363">
        <v>62</v>
      </c>
      <c r="G22" s="364" t="s">
        <v>319</v>
      </c>
      <c r="H22" s="365">
        <v>170000</v>
      </c>
      <c r="I22" s="365">
        <v>206300</v>
      </c>
      <c r="J22" s="365">
        <v>215758.18</v>
      </c>
      <c r="K22" s="366">
        <v>1.0458460000000001</v>
      </c>
      <c r="L22" s="367" t="s">
        <v>134</v>
      </c>
    </row>
    <row r="23" spans="1:12" x14ac:dyDescent="0.2">
      <c r="A23" s="363">
        <v>1</v>
      </c>
      <c r="B23" s="363">
        <v>1361</v>
      </c>
      <c r="C23" s="363"/>
      <c r="D23" s="363"/>
      <c r="E23" s="363"/>
      <c r="F23" s="363">
        <v>63</v>
      </c>
      <c r="G23" s="364" t="s">
        <v>319</v>
      </c>
      <c r="H23" s="365">
        <v>1400000</v>
      </c>
      <c r="I23" s="365">
        <v>2170300</v>
      </c>
      <c r="J23" s="365">
        <v>2307280</v>
      </c>
      <c r="K23" s="366">
        <v>1.063115</v>
      </c>
      <c r="L23" s="367" t="s">
        <v>297</v>
      </c>
    </row>
    <row r="24" spans="1:12" x14ac:dyDescent="0.2">
      <c r="A24" s="363">
        <v>1</v>
      </c>
      <c r="B24" s="363">
        <v>1361</v>
      </c>
      <c r="C24" s="363"/>
      <c r="D24" s="363">
        <v>1922</v>
      </c>
      <c r="E24" s="363"/>
      <c r="F24" s="363">
        <v>61</v>
      </c>
      <c r="G24" s="364" t="s">
        <v>319</v>
      </c>
      <c r="H24" s="365">
        <v>550000</v>
      </c>
      <c r="I24" s="365">
        <v>700500</v>
      </c>
      <c r="J24" s="365">
        <v>724100</v>
      </c>
      <c r="K24" s="366">
        <v>1.03369</v>
      </c>
      <c r="L24" s="367" t="s">
        <v>145</v>
      </c>
    </row>
    <row r="25" spans="1:12" x14ac:dyDescent="0.2">
      <c r="A25" s="363">
        <v>1</v>
      </c>
      <c r="B25" s="363">
        <v>1361</v>
      </c>
      <c r="C25" s="363"/>
      <c r="D25" s="363">
        <v>1923</v>
      </c>
      <c r="E25" s="363"/>
      <c r="F25" s="363">
        <v>61</v>
      </c>
      <c r="G25" s="364" t="s">
        <v>319</v>
      </c>
      <c r="H25" s="365">
        <v>30000</v>
      </c>
      <c r="I25" s="365">
        <v>63300</v>
      </c>
      <c r="J25" s="365">
        <v>66950</v>
      </c>
      <c r="K25" s="366">
        <v>1.057661</v>
      </c>
      <c r="L25" s="367" t="s">
        <v>135</v>
      </c>
    </row>
    <row r="26" spans="1:12" x14ac:dyDescent="0.2">
      <c r="A26" s="363">
        <v>1</v>
      </c>
      <c r="B26" s="363">
        <v>1361</v>
      </c>
      <c r="C26" s="363"/>
      <c r="D26" s="363">
        <v>136141</v>
      </c>
      <c r="E26" s="363"/>
      <c r="F26" s="363">
        <v>36</v>
      </c>
      <c r="G26" s="364" t="s">
        <v>319</v>
      </c>
      <c r="H26" s="365">
        <v>0</v>
      </c>
      <c r="I26" s="365">
        <v>49000</v>
      </c>
      <c r="J26" s="365">
        <v>46500</v>
      </c>
      <c r="K26" s="366">
        <v>0.94897900000000002</v>
      </c>
      <c r="L26" s="367" t="s">
        <v>298</v>
      </c>
    </row>
    <row r="27" spans="1:12" x14ac:dyDescent="0.2">
      <c r="A27" s="363">
        <v>1</v>
      </c>
      <c r="B27" s="363">
        <v>1361</v>
      </c>
      <c r="C27" s="363"/>
      <c r="D27" s="363">
        <v>136191</v>
      </c>
      <c r="E27" s="363"/>
      <c r="F27" s="363">
        <v>61</v>
      </c>
      <c r="G27" s="364" t="s">
        <v>319</v>
      </c>
      <c r="H27" s="365">
        <v>150000</v>
      </c>
      <c r="I27" s="365">
        <v>150000</v>
      </c>
      <c r="J27" s="365">
        <v>129515</v>
      </c>
      <c r="K27" s="366">
        <v>0.86343300000000001</v>
      </c>
      <c r="L27" s="367" t="s">
        <v>136</v>
      </c>
    </row>
    <row r="28" spans="1:12" x14ac:dyDescent="0.2">
      <c r="A28" s="363">
        <v>1</v>
      </c>
      <c r="B28" s="363">
        <v>1381</v>
      </c>
      <c r="C28" s="363"/>
      <c r="D28" s="363"/>
      <c r="E28" s="363"/>
      <c r="F28" s="363">
        <v>36</v>
      </c>
      <c r="G28" s="364" t="s">
        <v>319</v>
      </c>
      <c r="H28" s="365">
        <v>6000000</v>
      </c>
      <c r="I28" s="365">
        <v>10694900</v>
      </c>
      <c r="J28" s="365">
        <v>10787042.449999999</v>
      </c>
      <c r="K28" s="366">
        <v>1.008615</v>
      </c>
      <c r="L28" s="367" t="s">
        <v>146</v>
      </c>
    </row>
    <row r="29" spans="1:12" x14ac:dyDescent="0.2">
      <c r="A29" s="363">
        <v>1</v>
      </c>
      <c r="B29" s="363">
        <v>1382</v>
      </c>
      <c r="C29" s="363"/>
      <c r="D29" s="363"/>
      <c r="E29" s="363"/>
      <c r="F29" s="363">
        <v>36</v>
      </c>
      <c r="G29" s="364" t="s">
        <v>319</v>
      </c>
      <c r="H29" s="365">
        <v>0</v>
      </c>
      <c r="I29" s="365">
        <v>0</v>
      </c>
      <c r="J29" s="365">
        <v>341.49</v>
      </c>
      <c r="K29" s="366">
        <v>0</v>
      </c>
      <c r="L29" s="367" t="s">
        <v>779</v>
      </c>
    </row>
    <row r="30" spans="1:12" x14ac:dyDescent="0.2">
      <c r="A30" s="363">
        <v>1</v>
      </c>
      <c r="B30" s="363">
        <v>1383</v>
      </c>
      <c r="C30" s="363"/>
      <c r="D30" s="363"/>
      <c r="E30" s="363"/>
      <c r="F30" s="363">
        <v>36</v>
      </c>
      <c r="G30" s="364" t="s">
        <v>319</v>
      </c>
      <c r="H30" s="365">
        <v>0</v>
      </c>
      <c r="I30" s="365">
        <v>44000</v>
      </c>
      <c r="J30" s="365">
        <v>43972.68</v>
      </c>
      <c r="K30" s="366">
        <v>0.99937900000000002</v>
      </c>
      <c r="L30" s="367" t="s">
        <v>507</v>
      </c>
    </row>
    <row r="31" spans="1:12" x14ac:dyDescent="0.2">
      <c r="A31" s="363">
        <v>1</v>
      </c>
      <c r="B31" s="363">
        <v>1511</v>
      </c>
      <c r="C31" s="363"/>
      <c r="D31" s="363"/>
      <c r="E31" s="363"/>
      <c r="F31" s="363">
        <v>36</v>
      </c>
      <c r="G31" s="364" t="s">
        <v>319</v>
      </c>
      <c r="H31" s="365">
        <v>4900000</v>
      </c>
      <c r="I31" s="365">
        <v>4900000</v>
      </c>
      <c r="J31" s="365">
        <v>4775240.4800000004</v>
      </c>
      <c r="K31" s="366">
        <v>0.97453800000000002</v>
      </c>
      <c r="L31" s="367" t="s">
        <v>147</v>
      </c>
    </row>
    <row r="32" spans="1:12" x14ac:dyDescent="0.2">
      <c r="A32" s="368">
        <v>1</v>
      </c>
      <c r="B32" s="368"/>
      <c r="C32" s="368"/>
      <c r="D32" s="368"/>
      <c r="E32" s="368"/>
      <c r="F32" s="368"/>
      <c r="G32" s="369"/>
      <c r="H32" s="370">
        <v>106223500</v>
      </c>
      <c r="I32" s="370">
        <v>114092500</v>
      </c>
      <c r="J32" s="370">
        <v>115610921.64</v>
      </c>
      <c r="K32" s="371">
        <v>1.0133086893529373</v>
      </c>
      <c r="L32" s="372" t="s">
        <v>508</v>
      </c>
    </row>
    <row r="33" spans="1:12" x14ac:dyDescent="0.2">
      <c r="A33" s="345">
        <v>2</v>
      </c>
      <c r="B33" s="345">
        <v>2111</v>
      </c>
      <c r="C33" s="345">
        <v>2219</v>
      </c>
      <c r="D33" s="345"/>
      <c r="E33" s="345"/>
      <c r="F33" s="345">
        <v>63</v>
      </c>
      <c r="G33" s="346" t="s">
        <v>319</v>
      </c>
      <c r="H33" s="347">
        <v>10000</v>
      </c>
      <c r="I33" s="347">
        <v>36000</v>
      </c>
      <c r="J33" s="347">
        <v>36000</v>
      </c>
      <c r="K33" s="348">
        <v>1</v>
      </c>
      <c r="L33" s="349" t="s">
        <v>300</v>
      </c>
    </row>
    <row r="34" spans="1:12" x14ac:dyDescent="0.2">
      <c r="A34" s="345">
        <v>2</v>
      </c>
      <c r="B34" s="345">
        <v>2111</v>
      </c>
      <c r="C34" s="345">
        <v>2219</v>
      </c>
      <c r="D34" s="345"/>
      <c r="E34" s="345"/>
      <c r="F34" s="345">
        <v>90</v>
      </c>
      <c r="G34" s="346" t="s">
        <v>319</v>
      </c>
      <c r="H34" s="347">
        <v>1000000</v>
      </c>
      <c r="I34" s="347">
        <v>1000000</v>
      </c>
      <c r="J34" s="347">
        <v>992548</v>
      </c>
      <c r="K34" s="348">
        <v>0.99254799999999999</v>
      </c>
      <c r="L34" s="349" t="s">
        <v>301</v>
      </c>
    </row>
    <row r="35" spans="1:12" x14ac:dyDescent="0.2">
      <c r="A35" s="363">
        <v>2</v>
      </c>
      <c r="B35" s="363">
        <v>2111</v>
      </c>
      <c r="C35" s="363">
        <v>3315</v>
      </c>
      <c r="D35" s="363">
        <v>1601</v>
      </c>
      <c r="E35" s="363"/>
      <c r="F35" s="363">
        <v>32</v>
      </c>
      <c r="G35" s="364" t="s">
        <v>319</v>
      </c>
      <c r="H35" s="365">
        <v>995000</v>
      </c>
      <c r="I35" s="365">
        <v>995000</v>
      </c>
      <c r="J35" s="365">
        <v>994236</v>
      </c>
      <c r="K35" s="366">
        <v>0.99923200000000001</v>
      </c>
      <c r="L35" s="367" t="s">
        <v>299</v>
      </c>
    </row>
    <row r="36" spans="1:12" x14ac:dyDescent="0.2">
      <c r="A36" s="363">
        <v>2</v>
      </c>
      <c r="B36" s="363">
        <v>2111</v>
      </c>
      <c r="C36" s="363">
        <v>3399</v>
      </c>
      <c r="D36" s="363">
        <v>2016</v>
      </c>
      <c r="E36" s="363"/>
      <c r="F36" s="363">
        <v>71</v>
      </c>
      <c r="G36" s="364" t="s">
        <v>319</v>
      </c>
      <c r="H36" s="365">
        <v>57000</v>
      </c>
      <c r="I36" s="365">
        <v>64900</v>
      </c>
      <c r="J36" s="365">
        <v>64820</v>
      </c>
      <c r="K36" s="366">
        <v>0.99876699999999996</v>
      </c>
      <c r="L36" s="367" t="s">
        <v>228</v>
      </c>
    </row>
    <row r="37" spans="1:12" x14ac:dyDescent="0.2">
      <c r="A37" s="363">
        <v>2</v>
      </c>
      <c r="B37" s="363">
        <v>2111</v>
      </c>
      <c r="C37" s="363">
        <v>3399</v>
      </c>
      <c r="D37" s="363">
        <v>33991</v>
      </c>
      <c r="E37" s="363"/>
      <c r="F37" s="363">
        <v>71</v>
      </c>
      <c r="G37" s="364" t="s">
        <v>319</v>
      </c>
      <c r="H37" s="365">
        <v>0</v>
      </c>
      <c r="I37" s="365">
        <v>20000</v>
      </c>
      <c r="J37" s="365">
        <v>20000</v>
      </c>
      <c r="K37" s="366">
        <v>1</v>
      </c>
      <c r="L37" s="367" t="s">
        <v>509</v>
      </c>
    </row>
    <row r="38" spans="1:12" x14ac:dyDescent="0.2">
      <c r="A38" s="363">
        <v>2</v>
      </c>
      <c r="B38" s="363">
        <v>2111</v>
      </c>
      <c r="C38" s="363">
        <v>3722</v>
      </c>
      <c r="D38" s="363"/>
      <c r="E38" s="363"/>
      <c r="F38" s="363">
        <v>22</v>
      </c>
      <c r="G38" s="364" t="s">
        <v>319</v>
      </c>
      <c r="H38" s="365">
        <v>3400000</v>
      </c>
      <c r="I38" s="365">
        <v>3400000</v>
      </c>
      <c r="J38" s="365">
        <v>3276183</v>
      </c>
      <c r="K38" s="366">
        <v>0.96358299999999997</v>
      </c>
      <c r="L38" s="367" t="s">
        <v>148</v>
      </c>
    </row>
    <row r="39" spans="1:12" x14ac:dyDescent="0.2">
      <c r="A39" s="363">
        <v>2</v>
      </c>
      <c r="B39" s="363">
        <v>2111</v>
      </c>
      <c r="C39" s="363">
        <v>3722</v>
      </c>
      <c r="D39" s="363">
        <v>3722</v>
      </c>
      <c r="E39" s="363"/>
      <c r="F39" s="363">
        <v>22</v>
      </c>
      <c r="G39" s="364" t="s">
        <v>319</v>
      </c>
      <c r="H39" s="365">
        <v>652000</v>
      </c>
      <c r="I39" s="365">
        <v>652000</v>
      </c>
      <c r="J39" s="365">
        <v>840554.5</v>
      </c>
      <c r="K39" s="366">
        <v>1.289194</v>
      </c>
      <c r="L39" s="367" t="s">
        <v>302</v>
      </c>
    </row>
    <row r="40" spans="1:12" x14ac:dyDescent="0.2">
      <c r="A40" s="363">
        <v>2</v>
      </c>
      <c r="B40" s="363">
        <v>2111</v>
      </c>
      <c r="C40" s="363">
        <v>3722</v>
      </c>
      <c r="D40" s="363">
        <v>37221</v>
      </c>
      <c r="E40" s="363"/>
      <c r="F40" s="363">
        <v>22</v>
      </c>
      <c r="G40" s="364" t="s">
        <v>319</v>
      </c>
      <c r="H40" s="365">
        <v>160000</v>
      </c>
      <c r="I40" s="365">
        <v>258800</v>
      </c>
      <c r="J40" s="365">
        <v>59327.4</v>
      </c>
      <c r="K40" s="366">
        <v>0.22924</v>
      </c>
      <c r="L40" s="367" t="s">
        <v>149</v>
      </c>
    </row>
    <row r="41" spans="1:12" x14ac:dyDescent="0.2">
      <c r="A41" s="363">
        <v>2</v>
      </c>
      <c r="B41" s="363">
        <v>2111</v>
      </c>
      <c r="C41" s="363">
        <v>6171</v>
      </c>
      <c r="D41" s="363"/>
      <c r="E41" s="363"/>
      <c r="F41" s="363">
        <v>81</v>
      </c>
      <c r="G41" s="364" t="s">
        <v>319</v>
      </c>
      <c r="H41" s="365">
        <v>0</v>
      </c>
      <c r="I41" s="365">
        <v>2100</v>
      </c>
      <c r="J41" s="365">
        <v>2136</v>
      </c>
      <c r="K41" s="366">
        <v>1.017142</v>
      </c>
      <c r="L41" s="367" t="s">
        <v>780</v>
      </c>
    </row>
    <row r="42" spans="1:12" x14ac:dyDescent="0.2">
      <c r="A42" s="363">
        <v>2</v>
      </c>
      <c r="B42" s="363">
        <v>2111</v>
      </c>
      <c r="C42" s="363">
        <v>6171</v>
      </c>
      <c r="D42" s="363">
        <v>61711</v>
      </c>
      <c r="E42" s="363"/>
      <c r="F42" s="363">
        <v>71</v>
      </c>
      <c r="G42" s="364" t="s">
        <v>319</v>
      </c>
      <c r="H42" s="365">
        <v>0</v>
      </c>
      <c r="I42" s="365">
        <v>3700</v>
      </c>
      <c r="J42" s="365">
        <v>3700</v>
      </c>
      <c r="K42" s="366">
        <v>1</v>
      </c>
      <c r="L42" s="367" t="s">
        <v>510</v>
      </c>
    </row>
    <row r="43" spans="1:12" x14ac:dyDescent="0.2">
      <c r="A43" s="363">
        <v>2</v>
      </c>
      <c r="B43" s="363">
        <v>2119</v>
      </c>
      <c r="C43" s="363">
        <v>6171</v>
      </c>
      <c r="D43" s="363"/>
      <c r="E43" s="363"/>
      <c r="F43" s="363">
        <v>41</v>
      </c>
      <c r="G43" s="364" t="s">
        <v>319</v>
      </c>
      <c r="H43" s="365">
        <v>104000</v>
      </c>
      <c r="I43" s="365">
        <v>104000</v>
      </c>
      <c r="J43" s="365">
        <v>46140</v>
      </c>
      <c r="K43" s="366">
        <v>0.44365300000000002</v>
      </c>
      <c r="L43" s="367" t="s">
        <v>229</v>
      </c>
    </row>
    <row r="44" spans="1:12" x14ac:dyDescent="0.2">
      <c r="A44" s="363">
        <v>2</v>
      </c>
      <c r="B44" s="363">
        <v>2141</v>
      </c>
      <c r="C44" s="363">
        <v>3612</v>
      </c>
      <c r="D44" s="363"/>
      <c r="E44" s="363"/>
      <c r="F44" s="363">
        <v>36</v>
      </c>
      <c r="G44" s="364" t="s">
        <v>319</v>
      </c>
      <c r="H44" s="365">
        <v>4500</v>
      </c>
      <c r="I44" s="365">
        <v>4500</v>
      </c>
      <c r="J44" s="365">
        <v>1903.38</v>
      </c>
      <c r="K44" s="366">
        <v>0.42297299999999999</v>
      </c>
      <c r="L44" s="367" t="s">
        <v>150</v>
      </c>
    </row>
    <row r="45" spans="1:12" x14ac:dyDescent="0.2">
      <c r="A45" s="363">
        <v>2</v>
      </c>
      <c r="B45" s="363">
        <v>2141</v>
      </c>
      <c r="C45" s="363">
        <v>3619</v>
      </c>
      <c r="D45" s="363"/>
      <c r="E45" s="363">
        <v>24</v>
      </c>
      <c r="F45" s="363">
        <v>36</v>
      </c>
      <c r="G45" s="364" t="s">
        <v>319</v>
      </c>
      <c r="H45" s="365">
        <v>100</v>
      </c>
      <c r="I45" s="365">
        <v>100</v>
      </c>
      <c r="J45" s="365">
        <v>80.959999999999994</v>
      </c>
      <c r="K45" s="366">
        <v>0.80959999999999999</v>
      </c>
      <c r="L45" s="367" t="s">
        <v>150</v>
      </c>
    </row>
    <row r="46" spans="1:12" x14ac:dyDescent="0.2">
      <c r="A46" s="363">
        <v>2</v>
      </c>
      <c r="B46" s="363">
        <v>2141</v>
      </c>
      <c r="C46" s="363">
        <v>6310</v>
      </c>
      <c r="D46" s="363"/>
      <c r="E46" s="363"/>
      <c r="F46" s="363">
        <v>36</v>
      </c>
      <c r="G46" s="364" t="s">
        <v>319</v>
      </c>
      <c r="H46" s="365">
        <v>3000</v>
      </c>
      <c r="I46" s="365">
        <v>3000</v>
      </c>
      <c r="J46" s="365">
        <v>2528.4</v>
      </c>
      <c r="K46" s="366">
        <v>0.84279999999999999</v>
      </c>
      <c r="L46" s="367" t="s">
        <v>150</v>
      </c>
    </row>
    <row r="47" spans="1:12" x14ac:dyDescent="0.2">
      <c r="A47" s="363">
        <v>2</v>
      </c>
      <c r="B47" s="363">
        <v>2211</v>
      </c>
      <c r="C47" s="363">
        <v>6171</v>
      </c>
      <c r="D47" s="363"/>
      <c r="E47" s="363"/>
      <c r="F47" s="363">
        <v>36</v>
      </c>
      <c r="G47" s="364" t="s">
        <v>319</v>
      </c>
      <c r="H47" s="365">
        <v>0</v>
      </c>
      <c r="I47" s="365">
        <v>184600</v>
      </c>
      <c r="J47" s="365">
        <v>184457</v>
      </c>
      <c r="K47" s="366">
        <v>0.99922500000000003</v>
      </c>
      <c r="L47" s="367" t="s">
        <v>303</v>
      </c>
    </row>
    <row r="48" spans="1:12" x14ac:dyDescent="0.2">
      <c r="A48" s="363">
        <v>2</v>
      </c>
      <c r="B48" s="363">
        <v>2212</v>
      </c>
      <c r="C48" s="363">
        <v>2223</v>
      </c>
      <c r="D48" s="363"/>
      <c r="E48" s="363"/>
      <c r="F48" s="363">
        <v>63</v>
      </c>
      <c r="G48" s="364" t="s">
        <v>319</v>
      </c>
      <c r="H48" s="365">
        <v>0</v>
      </c>
      <c r="I48" s="365">
        <v>89600</v>
      </c>
      <c r="J48" s="365">
        <v>89525.09</v>
      </c>
      <c r="K48" s="366">
        <v>0.99916300000000002</v>
      </c>
      <c r="L48" s="367" t="s">
        <v>511</v>
      </c>
    </row>
    <row r="49" spans="1:12" x14ac:dyDescent="0.2">
      <c r="A49" s="363">
        <v>2</v>
      </c>
      <c r="B49" s="363">
        <v>2212</v>
      </c>
      <c r="C49" s="363">
        <v>2223</v>
      </c>
      <c r="D49" s="363">
        <v>3156</v>
      </c>
      <c r="E49" s="363"/>
      <c r="F49" s="363">
        <v>63</v>
      </c>
      <c r="G49" s="364" t="s">
        <v>319</v>
      </c>
      <c r="H49" s="365">
        <v>0</v>
      </c>
      <c r="I49" s="365">
        <v>2264700</v>
      </c>
      <c r="J49" s="365">
        <v>2335152.41</v>
      </c>
      <c r="K49" s="366">
        <v>1.0311079999999999</v>
      </c>
      <c r="L49" s="367" t="s">
        <v>304</v>
      </c>
    </row>
    <row r="50" spans="1:12" x14ac:dyDescent="0.2">
      <c r="A50" s="363">
        <v>2</v>
      </c>
      <c r="B50" s="363">
        <v>2212</v>
      </c>
      <c r="C50" s="363">
        <v>2299</v>
      </c>
      <c r="D50" s="363"/>
      <c r="E50" s="363"/>
      <c r="F50" s="363">
        <v>63</v>
      </c>
      <c r="G50" s="364" t="s">
        <v>319</v>
      </c>
      <c r="H50" s="365">
        <v>140000</v>
      </c>
      <c r="I50" s="365">
        <v>543900</v>
      </c>
      <c r="J50" s="365">
        <v>573704.68999999994</v>
      </c>
      <c r="K50" s="366">
        <v>1.0547979999999999</v>
      </c>
      <c r="L50" s="367" t="s">
        <v>305</v>
      </c>
    </row>
    <row r="51" spans="1:12" x14ac:dyDescent="0.2">
      <c r="A51" s="363">
        <v>2</v>
      </c>
      <c r="B51" s="363">
        <v>2212</v>
      </c>
      <c r="C51" s="363">
        <v>2299</v>
      </c>
      <c r="D51" s="363">
        <v>3157</v>
      </c>
      <c r="E51" s="363"/>
      <c r="F51" s="363">
        <v>63</v>
      </c>
      <c r="G51" s="364" t="s">
        <v>319</v>
      </c>
      <c r="H51" s="365">
        <v>0</v>
      </c>
      <c r="I51" s="365">
        <v>165000</v>
      </c>
      <c r="J51" s="365">
        <v>164985.76</v>
      </c>
      <c r="K51" s="366">
        <v>0.99991300000000005</v>
      </c>
      <c r="L51" s="367" t="s">
        <v>512</v>
      </c>
    </row>
    <row r="52" spans="1:12" x14ac:dyDescent="0.2">
      <c r="A52" s="363">
        <v>2</v>
      </c>
      <c r="B52" s="363">
        <v>2212</v>
      </c>
      <c r="C52" s="363">
        <v>2299</v>
      </c>
      <c r="D52" s="363">
        <v>31526</v>
      </c>
      <c r="E52" s="363"/>
      <c r="F52" s="363">
        <v>63</v>
      </c>
      <c r="G52" s="364" t="s">
        <v>319</v>
      </c>
      <c r="H52" s="365">
        <v>5000000</v>
      </c>
      <c r="I52" s="365">
        <v>9725000</v>
      </c>
      <c r="J52" s="365">
        <v>9950928.5</v>
      </c>
      <c r="K52" s="366">
        <v>1.023231</v>
      </c>
      <c r="L52" s="367" t="s">
        <v>306</v>
      </c>
    </row>
    <row r="53" spans="1:12" x14ac:dyDescent="0.2">
      <c r="A53" s="363">
        <v>2</v>
      </c>
      <c r="B53" s="363">
        <v>2212</v>
      </c>
      <c r="C53" s="363">
        <v>3635</v>
      </c>
      <c r="D53" s="363"/>
      <c r="E53" s="363"/>
      <c r="F53" s="363">
        <v>21</v>
      </c>
      <c r="G53" s="364" t="s">
        <v>319</v>
      </c>
      <c r="H53" s="365">
        <v>80000</v>
      </c>
      <c r="I53" s="365">
        <v>80000</v>
      </c>
      <c r="J53" s="365">
        <v>37900</v>
      </c>
      <c r="K53" s="366">
        <v>0.47375</v>
      </c>
      <c r="L53" s="367" t="s">
        <v>230</v>
      </c>
    </row>
    <row r="54" spans="1:12" x14ac:dyDescent="0.2">
      <c r="A54" s="363">
        <v>2</v>
      </c>
      <c r="B54" s="363">
        <v>2212</v>
      </c>
      <c r="C54" s="363">
        <v>3639</v>
      </c>
      <c r="D54" s="363"/>
      <c r="E54" s="363"/>
      <c r="F54" s="363">
        <v>61</v>
      </c>
      <c r="G54" s="364" t="s">
        <v>319</v>
      </c>
      <c r="H54" s="365">
        <v>30000</v>
      </c>
      <c r="I54" s="365">
        <v>108800</v>
      </c>
      <c r="J54" s="365">
        <v>113312.59</v>
      </c>
      <c r="K54" s="366">
        <v>1.0414760000000001</v>
      </c>
      <c r="L54" s="367" t="s">
        <v>307</v>
      </c>
    </row>
    <row r="55" spans="1:12" x14ac:dyDescent="0.2">
      <c r="A55" s="363">
        <v>2</v>
      </c>
      <c r="B55" s="363">
        <v>2212</v>
      </c>
      <c r="C55" s="363">
        <v>3769</v>
      </c>
      <c r="D55" s="363"/>
      <c r="E55" s="363"/>
      <c r="F55" s="363">
        <v>22</v>
      </c>
      <c r="G55" s="364" t="s">
        <v>319</v>
      </c>
      <c r="H55" s="365">
        <v>0</v>
      </c>
      <c r="I55" s="365">
        <v>180500</v>
      </c>
      <c r="J55" s="365">
        <v>186100</v>
      </c>
      <c r="K55" s="366">
        <v>1.0310239999999999</v>
      </c>
      <c r="L55" s="367" t="s">
        <v>513</v>
      </c>
    </row>
    <row r="56" spans="1:12" x14ac:dyDescent="0.2">
      <c r="A56" s="363">
        <v>2</v>
      </c>
      <c r="B56" s="363">
        <v>2212</v>
      </c>
      <c r="C56" s="363">
        <v>5311</v>
      </c>
      <c r="D56" s="363"/>
      <c r="E56" s="363"/>
      <c r="F56" s="363">
        <v>90</v>
      </c>
      <c r="G56" s="364" t="s">
        <v>319</v>
      </c>
      <c r="H56" s="365">
        <v>62000</v>
      </c>
      <c r="I56" s="365">
        <v>62000</v>
      </c>
      <c r="J56" s="365">
        <v>55114.44</v>
      </c>
      <c r="K56" s="366">
        <v>0.88894200000000001</v>
      </c>
      <c r="L56" s="367" t="s">
        <v>308</v>
      </c>
    </row>
    <row r="57" spans="1:12" x14ac:dyDescent="0.2">
      <c r="A57" s="363">
        <v>2</v>
      </c>
      <c r="B57" s="363">
        <v>2212</v>
      </c>
      <c r="C57" s="363">
        <v>6171</v>
      </c>
      <c r="D57" s="363"/>
      <c r="E57" s="363"/>
      <c r="F57" s="363">
        <v>61</v>
      </c>
      <c r="G57" s="364" t="s">
        <v>319</v>
      </c>
      <c r="H57" s="365">
        <v>10000</v>
      </c>
      <c r="I57" s="365">
        <v>12500</v>
      </c>
      <c r="J57" s="365">
        <v>26400</v>
      </c>
      <c r="K57" s="366">
        <v>2.1120000000000001</v>
      </c>
      <c r="L57" s="367" t="s">
        <v>309</v>
      </c>
    </row>
    <row r="58" spans="1:12" x14ac:dyDescent="0.2">
      <c r="A58" s="363">
        <v>2</v>
      </c>
      <c r="B58" s="363">
        <v>2212</v>
      </c>
      <c r="C58" s="363">
        <v>6171</v>
      </c>
      <c r="D58" s="363"/>
      <c r="E58" s="363"/>
      <c r="F58" s="363">
        <v>62</v>
      </c>
      <c r="G58" s="364" t="s">
        <v>319</v>
      </c>
      <c r="H58" s="365">
        <v>30000</v>
      </c>
      <c r="I58" s="365">
        <v>30000</v>
      </c>
      <c r="J58" s="365">
        <v>33104.01</v>
      </c>
      <c r="K58" s="366">
        <v>1.103467</v>
      </c>
      <c r="L58" s="367" t="s">
        <v>310</v>
      </c>
    </row>
    <row r="59" spans="1:12" x14ac:dyDescent="0.2">
      <c r="A59" s="363">
        <v>2</v>
      </c>
      <c r="B59" s="363">
        <v>2229</v>
      </c>
      <c r="C59" s="363">
        <v>6402</v>
      </c>
      <c r="D59" s="363"/>
      <c r="E59" s="363"/>
      <c r="F59" s="363">
        <v>31</v>
      </c>
      <c r="G59" s="364" t="s">
        <v>319</v>
      </c>
      <c r="H59" s="365">
        <v>0</v>
      </c>
      <c r="I59" s="365">
        <v>246200</v>
      </c>
      <c r="J59" s="365">
        <v>245991.5</v>
      </c>
      <c r="K59" s="366">
        <v>0.99915299999999996</v>
      </c>
      <c r="L59" s="367" t="s">
        <v>311</v>
      </c>
    </row>
    <row r="60" spans="1:12" x14ac:dyDescent="0.2">
      <c r="A60" s="363">
        <v>2</v>
      </c>
      <c r="B60" s="363">
        <v>2229</v>
      </c>
      <c r="C60" s="363">
        <v>6402</v>
      </c>
      <c r="D60" s="363"/>
      <c r="E60" s="363"/>
      <c r="F60" s="363">
        <v>32</v>
      </c>
      <c r="G60" s="364" t="s">
        <v>319</v>
      </c>
      <c r="H60" s="365">
        <v>0</v>
      </c>
      <c r="I60" s="365">
        <v>800</v>
      </c>
      <c r="J60" s="365">
        <v>764</v>
      </c>
      <c r="K60" s="366">
        <v>0.95499999999999996</v>
      </c>
      <c r="L60" s="367" t="s">
        <v>514</v>
      </c>
    </row>
    <row r="61" spans="1:12" x14ac:dyDescent="0.2">
      <c r="A61" s="363">
        <v>2</v>
      </c>
      <c r="B61" s="363">
        <v>2321</v>
      </c>
      <c r="C61" s="363">
        <v>2219</v>
      </c>
      <c r="D61" s="363">
        <v>5181</v>
      </c>
      <c r="E61" s="363"/>
      <c r="F61" s="363">
        <v>71</v>
      </c>
      <c r="G61" s="364" t="s">
        <v>319</v>
      </c>
      <c r="H61" s="365">
        <v>0</v>
      </c>
      <c r="I61" s="365">
        <v>20000</v>
      </c>
      <c r="J61" s="365">
        <v>0</v>
      </c>
      <c r="K61" s="366">
        <v>0</v>
      </c>
      <c r="L61" s="367" t="s">
        <v>765</v>
      </c>
    </row>
    <row r="62" spans="1:12" x14ac:dyDescent="0.2">
      <c r="A62" s="363">
        <v>2</v>
      </c>
      <c r="B62" s="363">
        <v>2321</v>
      </c>
      <c r="C62" s="363">
        <v>3399</v>
      </c>
      <c r="D62" s="363"/>
      <c r="E62" s="363"/>
      <c r="F62" s="363">
        <v>71</v>
      </c>
      <c r="G62" s="364" t="s">
        <v>319</v>
      </c>
      <c r="H62" s="365">
        <v>0</v>
      </c>
      <c r="I62" s="365">
        <v>20000</v>
      </c>
      <c r="J62" s="365">
        <v>20000</v>
      </c>
      <c r="K62" s="366">
        <v>1</v>
      </c>
      <c r="L62" s="367" t="s">
        <v>766</v>
      </c>
    </row>
    <row r="63" spans="1:12" x14ac:dyDescent="0.2">
      <c r="A63" s="363">
        <v>2</v>
      </c>
      <c r="B63" s="363">
        <v>2321</v>
      </c>
      <c r="C63" s="363">
        <v>3399</v>
      </c>
      <c r="D63" s="363">
        <v>2016</v>
      </c>
      <c r="E63" s="363"/>
      <c r="F63" s="363">
        <v>71</v>
      </c>
      <c r="G63" s="364" t="s">
        <v>319</v>
      </c>
      <c r="H63" s="365">
        <v>38000</v>
      </c>
      <c r="I63" s="365">
        <v>38000</v>
      </c>
      <c r="J63" s="365">
        <v>13000</v>
      </c>
      <c r="K63" s="366">
        <v>0.34210499999999999</v>
      </c>
      <c r="L63" s="367" t="s">
        <v>231</v>
      </c>
    </row>
    <row r="64" spans="1:12" x14ac:dyDescent="0.2">
      <c r="A64" s="363">
        <v>2</v>
      </c>
      <c r="B64" s="363">
        <v>2321</v>
      </c>
      <c r="C64" s="363">
        <v>3399</v>
      </c>
      <c r="D64" s="363">
        <v>33991</v>
      </c>
      <c r="E64" s="363"/>
      <c r="F64" s="363">
        <v>71</v>
      </c>
      <c r="G64" s="364" t="s">
        <v>319</v>
      </c>
      <c r="H64" s="365">
        <v>0</v>
      </c>
      <c r="I64" s="365">
        <v>26000</v>
      </c>
      <c r="J64" s="365">
        <v>26000</v>
      </c>
      <c r="K64" s="366">
        <v>1</v>
      </c>
      <c r="L64" s="367" t="s">
        <v>650</v>
      </c>
    </row>
    <row r="65" spans="1:12" x14ac:dyDescent="0.2">
      <c r="A65" s="363">
        <v>2</v>
      </c>
      <c r="B65" s="363">
        <v>2321</v>
      </c>
      <c r="C65" s="363">
        <v>5512</v>
      </c>
      <c r="D65" s="363"/>
      <c r="E65" s="363"/>
      <c r="F65" s="363">
        <v>36</v>
      </c>
      <c r="G65" s="364" t="s">
        <v>319</v>
      </c>
      <c r="H65" s="365">
        <v>0</v>
      </c>
      <c r="I65" s="365">
        <v>2500</v>
      </c>
      <c r="J65" s="365">
        <v>0</v>
      </c>
      <c r="K65" s="366">
        <v>0</v>
      </c>
      <c r="L65" s="367" t="s">
        <v>781</v>
      </c>
    </row>
    <row r="66" spans="1:12" x14ac:dyDescent="0.2">
      <c r="A66" s="363">
        <v>2</v>
      </c>
      <c r="B66" s="363">
        <v>2321</v>
      </c>
      <c r="C66" s="363">
        <v>5512</v>
      </c>
      <c r="D66" s="363">
        <v>541</v>
      </c>
      <c r="E66" s="363"/>
      <c r="F66" s="363">
        <v>36</v>
      </c>
      <c r="G66" s="364" t="s">
        <v>319</v>
      </c>
      <c r="H66" s="365">
        <v>0</v>
      </c>
      <c r="I66" s="365">
        <v>0</v>
      </c>
      <c r="J66" s="365">
        <v>2500</v>
      </c>
      <c r="K66" s="366">
        <v>0</v>
      </c>
      <c r="L66" s="367" t="s">
        <v>781</v>
      </c>
    </row>
    <row r="67" spans="1:12" x14ac:dyDescent="0.2">
      <c r="A67" s="363">
        <v>2</v>
      </c>
      <c r="B67" s="363">
        <v>2321</v>
      </c>
      <c r="C67" s="363">
        <v>6223</v>
      </c>
      <c r="D67" s="363"/>
      <c r="E67" s="363"/>
      <c r="F67" s="363">
        <v>71</v>
      </c>
      <c r="G67" s="364" t="s">
        <v>319</v>
      </c>
      <c r="H67" s="365">
        <v>0</v>
      </c>
      <c r="I67" s="365">
        <v>5500</v>
      </c>
      <c r="J67" s="365">
        <v>5424</v>
      </c>
      <c r="K67" s="366">
        <v>0.98618099999999997</v>
      </c>
      <c r="L67" s="367" t="s">
        <v>655</v>
      </c>
    </row>
    <row r="68" spans="1:12" x14ac:dyDescent="0.2">
      <c r="A68" s="363">
        <v>2</v>
      </c>
      <c r="B68" s="363">
        <v>2322</v>
      </c>
      <c r="C68" s="363">
        <v>6171</v>
      </c>
      <c r="D68" s="363"/>
      <c r="E68" s="363"/>
      <c r="F68" s="363">
        <v>36</v>
      </c>
      <c r="G68" s="364" t="s">
        <v>319</v>
      </c>
      <c r="H68" s="365">
        <v>0</v>
      </c>
      <c r="I68" s="365">
        <v>6700</v>
      </c>
      <c r="J68" s="365">
        <v>6668</v>
      </c>
      <c r="K68" s="366">
        <v>0.99522299999999997</v>
      </c>
      <c r="L68" s="367" t="s">
        <v>515</v>
      </c>
    </row>
    <row r="69" spans="1:12" x14ac:dyDescent="0.2">
      <c r="A69" s="363">
        <v>2</v>
      </c>
      <c r="B69" s="363">
        <v>2324</v>
      </c>
      <c r="C69" s="363">
        <v>6409</v>
      </c>
      <c r="D69" s="363"/>
      <c r="E69" s="363"/>
      <c r="F69" s="363"/>
      <c r="G69" s="364" t="s">
        <v>319</v>
      </c>
      <c r="H69" s="365">
        <v>0</v>
      </c>
      <c r="I69" s="365">
        <v>0</v>
      </c>
      <c r="J69" s="365">
        <v>13717.23</v>
      </c>
      <c r="K69" s="366">
        <v>0</v>
      </c>
      <c r="L69" s="367" t="s">
        <v>767</v>
      </c>
    </row>
    <row r="70" spans="1:12" x14ac:dyDescent="0.2">
      <c r="A70" s="363">
        <v>2</v>
      </c>
      <c r="B70" s="363">
        <v>2329</v>
      </c>
      <c r="C70" s="363">
        <v>5311</v>
      </c>
      <c r="D70" s="363"/>
      <c r="E70" s="363"/>
      <c r="F70" s="363">
        <v>90</v>
      </c>
      <c r="G70" s="364" t="s">
        <v>319</v>
      </c>
      <c r="H70" s="365">
        <v>0</v>
      </c>
      <c r="I70" s="365">
        <v>7500</v>
      </c>
      <c r="J70" s="365">
        <v>7424.55</v>
      </c>
      <c r="K70" s="366">
        <v>0.98994000000000004</v>
      </c>
      <c r="L70" s="367" t="s">
        <v>516</v>
      </c>
    </row>
    <row r="71" spans="1:12" x14ac:dyDescent="0.2">
      <c r="A71" s="363">
        <v>2</v>
      </c>
      <c r="B71" s="363">
        <v>2329</v>
      </c>
      <c r="C71" s="363">
        <v>6409</v>
      </c>
      <c r="D71" s="363"/>
      <c r="E71" s="363"/>
      <c r="F71" s="363"/>
      <c r="G71" s="364" t="s">
        <v>319</v>
      </c>
      <c r="H71" s="365">
        <v>0</v>
      </c>
      <c r="I71" s="365">
        <v>0</v>
      </c>
      <c r="J71" s="365">
        <v>93560.16</v>
      </c>
      <c r="K71" s="366">
        <v>0</v>
      </c>
      <c r="L71" s="367" t="s">
        <v>312</v>
      </c>
    </row>
    <row r="72" spans="1:12" x14ac:dyDescent="0.2">
      <c r="A72" s="368">
        <v>2</v>
      </c>
      <c r="B72" s="368"/>
      <c r="C72" s="368"/>
      <c r="D72" s="368"/>
      <c r="E72" s="368"/>
      <c r="F72" s="368"/>
      <c r="G72" s="369"/>
      <c r="H72" s="370">
        <v>11775600</v>
      </c>
      <c r="I72" s="370">
        <v>20363900</v>
      </c>
      <c r="J72" s="370">
        <v>20525891.57</v>
      </c>
      <c r="K72" s="371">
        <v>1.0079548401828726</v>
      </c>
      <c r="L72" s="372" t="s">
        <v>517</v>
      </c>
    </row>
    <row r="73" spans="1:12" x14ac:dyDescent="0.2">
      <c r="A73" s="363">
        <v>3</v>
      </c>
      <c r="B73" s="363">
        <v>3111</v>
      </c>
      <c r="C73" s="363">
        <v>3639</v>
      </c>
      <c r="D73" s="363"/>
      <c r="E73" s="363"/>
      <c r="F73" s="363">
        <v>41</v>
      </c>
      <c r="G73" s="364" t="s">
        <v>335</v>
      </c>
      <c r="H73" s="365">
        <v>200000</v>
      </c>
      <c r="I73" s="365">
        <v>2323300</v>
      </c>
      <c r="J73" s="365">
        <v>2326781.61</v>
      </c>
      <c r="K73" s="366">
        <v>1.001498</v>
      </c>
      <c r="L73" s="367" t="s">
        <v>151</v>
      </c>
    </row>
    <row r="74" spans="1:12" x14ac:dyDescent="0.2">
      <c r="A74" s="363">
        <v>3</v>
      </c>
      <c r="B74" s="363">
        <v>3121</v>
      </c>
      <c r="C74" s="363">
        <v>3412</v>
      </c>
      <c r="D74" s="363">
        <v>521</v>
      </c>
      <c r="E74" s="363"/>
      <c r="F74" s="363">
        <v>41</v>
      </c>
      <c r="G74" s="364" t="s">
        <v>335</v>
      </c>
      <c r="H74" s="365">
        <v>0</v>
      </c>
      <c r="I74" s="365">
        <v>10000</v>
      </c>
      <c r="J74" s="365">
        <v>10000</v>
      </c>
      <c r="K74" s="366">
        <v>1</v>
      </c>
      <c r="L74" s="367" t="s">
        <v>656</v>
      </c>
    </row>
    <row r="75" spans="1:12" x14ac:dyDescent="0.2">
      <c r="A75" s="363">
        <v>3</v>
      </c>
      <c r="B75" s="363">
        <v>3121</v>
      </c>
      <c r="C75" s="363">
        <v>3421</v>
      </c>
      <c r="D75" s="363"/>
      <c r="E75" s="363"/>
      <c r="F75" s="363">
        <v>41</v>
      </c>
      <c r="G75" s="364" t="s">
        <v>335</v>
      </c>
      <c r="H75" s="365">
        <v>0</v>
      </c>
      <c r="I75" s="365">
        <v>400000</v>
      </c>
      <c r="J75" s="365">
        <v>400000</v>
      </c>
      <c r="K75" s="366">
        <v>1</v>
      </c>
      <c r="L75" s="367" t="s">
        <v>657</v>
      </c>
    </row>
    <row r="76" spans="1:12" x14ac:dyDescent="0.2">
      <c r="A76" s="368">
        <v>3</v>
      </c>
      <c r="B76" s="368"/>
      <c r="C76" s="368"/>
      <c r="D76" s="368"/>
      <c r="E76" s="368"/>
      <c r="F76" s="368"/>
      <c r="G76" s="369"/>
      <c r="H76" s="370">
        <v>200000</v>
      </c>
      <c r="I76" s="370">
        <v>2733300</v>
      </c>
      <c r="J76" s="370">
        <v>2736781.61</v>
      </c>
      <c r="K76" s="371">
        <v>1.0012737752899425</v>
      </c>
      <c r="L76" s="372" t="s">
        <v>518</v>
      </c>
    </row>
    <row r="77" spans="1:12" x14ac:dyDescent="0.2">
      <c r="A77" s="363">
        <v>4</v>
      </c>
      <c r="B77" s="363">
        <v>4111</v>
      </c>
      <c r="C77" s="363"/>
      <c r="D77" s="363"/>
      <c r="E77" s="363">
        <v>98008</v>
      </c>
      <c r="F77" s="363">
        <v>61</v>
      </c>
      <c r="G77" s="364" t="s">
        <v>319</v>
      </c>
      <c r="H77" s="365">
        <v>0</v>
      </c>
      <c r="I77" s="365">
        <v>131200</v>
      </c>
      <c r="J77" s="365">
        <v>131185</v>
      </c>
      <c r="K77" s="366">
        <v>0.99988500000000002</v>
      </c>
      <c r="L77" s="367" t="s">
        <v>782</v>
      </c>
    </row>
    <row r="78" spans="1:12" x14ac:dyDescent="0.2">
      <c r="A78" s="363">
        <v>4</v>
      </c>
      <c r="B78" s="363">
        <v>4111</v>
      </c>
      <c r="C78" s="363"/>
      <c r="D78" s="363"/>
      <c r="E78" s="363">
        <v>98187</v>
      </c>
      <c r="F78" s="363">
        <v>61</v>
      </c>
      <c r="G78" s="364" t="s">
        <v>319</v>
      </c>
      <c r="H78" s="365">
        <v>0</v>
      </c>
      <c r="I78" s="365">
        <v>165000</v>
      </c>
      <c r="J78" s="365">
        <v>165000</v>
      </c>
      <c r="K78" s="366">
        <v>1</v>
      </c>
      <c r="L78" s="367" t="s">
        <v>658</v>
      </c>
    </row>
    <row r="79" spans="1:12" x14ac:dyDescent="0.2">
      <c r="A79" s="363">
        <v>4</v>
      </c>
      <c r="B79" s="363">
        <v>4112</v>
      </c>
      <c r="C79" s="363"/>
      <c r="D79" s="363"/>
      <c r="E79" s="363"/>
      <c r="F79" s="363">
        <v>34</v>
      </c>
      <c r="G79" s="364" t="s">
        <v>319</v>
      </c>
      <c r="H79" s="365">
        <v>19695500</v>
      </c>
      <c r="I79" s="365">
        <v>19695500</v>
      </c>
      <c r="J79" s="365">
        <v>19696564</v>
      </c>
      <c r="K79" s="366">
        <v>1.000054</v>
      </c>
      <c r="L79" s="367" t="s">
        <v>768</v>
      </c>
    </row>
    <row r="80" spans="1:12" x14ac:dyDescent="0.2">
      <c r="A80" s="363">
        <v>4</v>
      </c>
      <c r="B80" s="363">
        <v>4116</v>
      </c>
      <c r="C80" s="363"/>
      <c r="D80" s="363"/>
      <c r="E80" s="363">
        <v>13010</v>
      </c>
      <c r="F80" s="363">
        <v>50</v>
      </c>
      <c r="G80" s="364" t="s">
        <v>319</v>
      </c>
      <c r="H80" s="365">
        <v>528000</v>
      </c>
      <c r="I80" s="365">
        <v>528000</v>
      </c>
      <c r="J80" s="365">
        <v>452000</v>
      </c>
      <c r="K80" s="366">
        <v>0.85606000000000004</v>
      </c>
      <c r="L80" s="367" t="s">
        <v>313</v>
      </c>
    </row>
    <row r="81" spans="1:12" x14ac:dyDescent="0.2">
      <c r="A81" s="363">
        <v>4</v>
      </c>
      <c r="B81" s="363">
        <v>4116</v>
      </c>
      <c r="C81" s="363"/>
      <c r="D81" s="363"/>
      <c r="E81" s="363">
        <v>13011</v>
      </c>
      <c r="F81" s="363">
        <v>81</v>
      </c>
      <c r="G81" s="364" t="s">
        <v>319</v>
      </c>
      <c r="H81" s="365">
        <v>0</v>
      </c>
      <c r="I81" s="365">
        <v>2300000</v>
      </c>
      <c r="J81" s="365">
        <v>2300000</v>
      </c>
      <c r="K81" s="366">
        <v>1</v>
      </c>
      <c r="L81" s="367" t="s">
        <v>547</v>
      </c>
    </row>
    <row r="82" spans="1:12" x14ac:dyDescent="0.2">
      <c r="A82" s="363">
        <v>4</v>
      </c>
      <c r="B82" s="363">
        <v>4116</v>
      </c>
      <c r="C82" s="363"/>
      <c r="D82" s="363"/>
      <c r="E82" s="363">
        <v>13013</v>
      </c>
      <c r="F82" s="363">
        <v>81</v>
      </c>
      <c r="G82" s="364" t="s">
        <v>319</v>
      </c>
      <c r="H82" s="365">
        <v>0</v>
      </c>
      <c r="I82" s="365">
        <v>1139600</v>
      </c>
      <c r="J82" s="365">
        <v>1139511.93</v>
      </c>
      <c r="K82" s="366">
        <v>0.99992199999999998</v>
      </c>
      <c r="L82" s="367" t="s">
        <v>519</v>
      </c>
    </row>
    <row r="83" spans="1:12" x14ac:dyDescent="0.2">
      <c r="A83" s="363">
        <v>4</v>
      </c>
      <c r="B83" s="363">
        <v>4116</v>
      </c>
      <c r="C83" s="363"/>
      <c r="D83" s="363"/>
      <c r="E83" s="363">
        <v>13015</v>
      </c>
      <c r="F83" s="363">
        <v>81</v>
      </c>
      <c r="G83" s="364" t="s">
        <v>319</v>
      </c>
      <c r="H83" s="365">
        <v>0</v>
      </c>
      <c r="I83" s="365">
        <v>436800</v>
      </c>
      <c r="J83" s="365">
        <v>436797</v>
      </c>
      <c r="K83" s="366">
        <v>0.99999300000000002</v>
      </c>
      <c r="L83" s="367" t="s">
        <v>895</v>
      </c>
    </row>
    <row r="84" spans="1:12" x14ac:dyDescent="0.2">
      <c r="A84" s="363">
        <v>4</v>
      </c>
      <c r="B84" s="363">
        <v>4116</v>
      </c>
      <c r="C84" s="363"/>
      <c r="D84" s="363"/>
      <c r="E84" s="363">
        <v>33063</v>
      </c>
      <c r="F84" s="363">
        <v>33</v>
      </c>
      <c r="G84" s="364" t="s">
        <v>319</v>
      </c>
      <c r="H84" s="365">
        <v>0</v>
      </c>
      <c r="I84" s="365">
        <v>1210000</v>
      </c>
      <c r="J84" s="365">
        <v>1209816.8</v>
      </c>
      <c r="K84" s="366">
        <v>0.99984799999999996</v>
      </c>
      <c r="L84" s="367" t="s">
        <v>314</v>
      </c>
    </row>
    <row r="85" spans="1:12" x14ac:dyDescent="0.2">
      <c r="A85" s="363">
        <v>4</v>
      </c>
      <c r="B85" s="363">
        <v>4116</v>
      </c>
      <c r="C85" s="363"/>
      <c r="D85" s="363"/>
      <c r="E85" s="363">
        <v>33063</v>
      </c>
      <c r="F85" s="363">
        <v>72</v>
      </c>
      <c r="G85" s="364" t="s">
        <v>319</v>
      </c>
      <c r="H85" s="365">
        <v>0</v>
      </c>
      <c r="I85" s="365">
        <v>2844100</v>
      </c>
      <c r="J85" s="365">
        <v>2837720.37</v>
      </c>
      <c r="K85" s="366">
        <v>0.99775599999999998</v>
      </c>
      <c r="L85" s="367" t="s">
        <v>663</v>
      </c>
    </row>
    <row r="86" spans="1:12" x14ac:dyDescent="0.2">
      <c r="A86" s="363">
        <v>4</v>
      </c>
      <c r="B86" s="363">
        <v>4116</v>
      </c>
      <c r="C86" s="363"/>
      <c r="D86" s="363">
        <v>201</v>
      </c>
      <c r="E86" s="363">
        <v>17015</v>
      </c>
      <c r="F86" s="363">
        <v>41</v>
      </c>
      <c r="G86" s="364" t="s">
        <v>319</v>
      </c>
      <c r="H86" s="365">
        <v>0</v>
      </c>
      <c r="I86" s="365">
        <v>37400</v>
      </c>
      <c r="J86" s="365">
        <v>37389</v>
      </c>
      <c r="K86" s="366">
        <v>0.99970499999999995</v>
      </c>
      <c r="L86" s="367" t="s">
        <v>659</v>
      </c>
    </row>
    <row r="87" spans="1:12" x14ac:dyDescent="0.2">
      <c r="A87" s="363">
        <v>4</v>
      </c>
      <c r="B87" s="363">
        <v>4116</v>
      </c>
      <c r="C87" s="363"/>
      <c r="D87" s="363">
        <v>201</v>
      </c>
      <c r="E87" s="363">
        <v>17016</v>
      </c>
      <c r="F87" s="363">
        <v>41</v>
      </c>
      <c r="G87" s="364" t="s">
        <v>319</v>
      </c>
      <c r="H87" s="365">
        <v>0</v>
      </c>
      <c r="I87" s="365">
        <v>635700</v>
      </c>
      <c r="J87" s="365">
        <v>635613</v>
      </c>
      <c r="K87" s="366">
        <v>0.99986299999999995</v>
      </c>
      <c r="L87" s="367" t="s">
        <v>659</v>
      </c>
    </row>
    <row r="88" spans="1:12" x14ac:dyDescent="0.2">
      <c r="A88" s="363">
        <v>4</v>
      </c>
      <c r="B88" s="363">
        <v>4116</v>
      </c>
      <c r="C88" s="363"/>
      <c r="D88" s="363">
        <v>541</v>
      </c>
      <c r="E88" s="363">
        <v>14004</v>
      </c>
      <c r="F88" s="363">
        <v>36</v>
      </c>
      <c r="G88" s="364" t="s">
        <v>319</v>
      </c>
      <c r="H88" s="365">
        <v>0</v>
      </c>
      <c r="I88" s="365">
        <v>6100</v>
      </c>
      <c r="J88" s="365">
        <v>6057</v>
      </c>
      <c r="K88" s="366">
        <v>0.99295</v>
      </c>
      <c r="L88" s="367" t="s">
        <v>896</v>
      </c>
    </row>
    <row r="89" spans="1:12" x14ac:dyDescent="0.2">
      <c r="A89" s="363">
        <v>4</v>
      </c>
      <c r="B89" s="363">
        <v>4116</v>
      </c>
      <c r="C89" s="363"/>
      <c r="D89" s="363">
        <v>546</v>
      </c>
      <c r="E89" s="363">
        <v>17015</v>
      </c>
      <c r="F89" s="363">
        <v>41</v>
      </c>
      <c r="G89" s="364" t="s">
        <v>319</v>
      </c>
      <c r="H89" s="365">
        <v>0</v>
      </c>
      <c r="I89" s="365">
        <v>19500</v>
      </c>
      <c r="J89" s="365">
        <v>19425.73</v>
      </c>
      <c r="K89" s="366">
        <v>0.99619100000000005</v>
      </c>
      <c r="L89" s="367" t="s">
        <v>660</v>
      </c>
    </row>
    <row r="90" spans="1:12" x14ac:dyDescent="0.2">
      <c r="A90" s="363">
        <v>4</v>
      </c>
      <c r="B90" s="363">
        <v>4116</v>
      </c>
      <c r="C90" s="363"/>
      <c r="D90" s="363">
        <v>546</v>
      </c>
      <c r="E90" s="363">
        <v>17016</v>
      </c>
      <c r="F90" s="363">
        <v>41</v>
      </c>
      <c r="G90" s="364" t="s">
        <v>319</v>
      </c>
      <c r="H90" s="365">
        <v>0</v>
      </c>
      <c r="I90" s="365">
        <v>330300</v>
      </c>
      <c r="J90" s="365">
        <v>330237.5</v>
      </c>
      <c r="K90" s="366">
        <v>0.99980999999999998</v>
      </c>
      <c r="L90" s="367" t="s">
        <v>660</v>
      </c>
    </row>
    <row r="91" spans="1:12" x14ac:dyDescent="0.2">
      <c r="A91" s="363">
        <v>4</v>
      </c>
      <c r="B91" s="363">
        <v>4116</v>
      </c>
      <c r="C91" s="363"/>
      <c r="D91" s="363">
        <v>564</v>
      </c>
      <c r="E91" s="363">
        <v>17015</v>
      </c>
      <c r="F91" s="363">
        <v>41</v>
      </c>
      <c r="G91" s="364" t="s">
        <v>319</v>
      </c>
      <c r="H91" s="365">
        <v>0</v>
      </c>
      <c r="I91" s="365">
        <v>43500</v>
      </c>
      <c r="J91" s="365">
        <v>43467.05</v>
      </c>
      <c r="K91" s="366">
        <v>0.99924199999999996</v>
      </c>
      <c r="L91" s="367" t="s">
        <v>783</v>
      </c>
    </row>
    <row r="92" spans="1:12" x14ac:dyDescent="0.2">
      <c r="A92" s="363">
        <v>4</v>
      </c>
      <c r="B92" s="363">
        <v>4116</v>
      </c>
      <c r="C92" s="363"/>
      <c r="D92" s="363">
        <v>564</v>
      </c>
      <c r="E92" s="363">
        <v>17016</v>
      </c>
      <c r="F92" s="363">
        <v>41</v>
      </c>
      <c r="G92" s="364" t="s">
        <v>319</v>
      </c>
      <c r="H92" s="365">
        <v>0</v>
      </c>
      <c r="I92" s="365">
        <v>739000</v>
      </c>
      <c r="J92" s="365">
        <v>738939.96</v>
      </c>
      <c r="K92" s="366">
        <v>0.99991799999999997</v>
      </c>
      <c r="L92" s="367" t="s">
        <v>783</v>
      </c>
    </row>
    <row r="93" spans="1:12" x14ac:dyDescent="0.2">
      <c r="A93" s="363">
        <v>4</v>
      </c>
      <c r="B93" s="363">
        <v>4116</v>
      </c>
      <c r="C93" s="363"/>
      <c r="D93" s="363">
        <v>1901</v>
      </c>
      <c r="E93" s="363">
        <v>34054</v>
      </c>
      <c r="F93" s="363">
        <v>21</v>
      </c>
      <c r="G93" s="364" t="s">
        <v>319</v>
      </c>
      <c r="H93" s="365">
        <v>0</v>
      </c>
      <c r="I93" s="365">
        <v>1673000</v>
      </c>
      <c r="J93" s="365">
        <v>1673000</v>
      </c>
      <c r="K93" s="366">
        <v>1</v>
      </c>
      <c r="L93" s="367" t="s">
        <v>784</v>
      </c>
    </row>
    <row r="94" spans="1:12" x14ac:dyDescent="0.2">
      <c r="A94" s="363">
        <v>4</v>
      </c>
      <c r="B94" s="363">
        <v>4116</v>
      </c>
      <c r="C94" s="363"/>
      <c r="D94" s="363">
        <v>5181</v>
      </c>
      <c r="E94" s="363">
        <v>17015</v>
      </c>
      <c r="F94" s="363">
        <v>41</v>
      </c>
      <c r="G94" s="364" t="s">
        <v>319</v>
      </c>
      <c r="H94" s="365">
        <v>0</v>
      </c>
      <c r="I94" s="365">
        <v>7800</v>
      </c>
      <c r="J94" s="365">
        <v>7744</v>
      </c>
      <c r="K94" s="366">
        <v>0.99282000000000004</v>
      </c>
      <c r="L94" s="367" t="s">
        <v>894</v>
      </c>
    </row>
    <row r="95" spans="1:12" x14ac:dyDescent="0.2">
      <c r="A95" s="363">
        <v>4</v>
      </c>
      <c r="B95" s="363">
        <v>4116</v>
      </c>
      <c r="C95" s="363"/>
      <c r="D95" s="363">
        <v>5181</v>
      </c>
      <c r="E95" s="363">
        <v>17016</v>
      </c>
      <c r="F95" s="363">
        <v>41</v>
      </c>
      <c r="G95" s="364" t="s">
        <v>319</v>
      </c>
      <c r="H95" s="365">
        <v>0</v>
      </c>
      <c r="I95" s="365">
        <v>131700</v>
      </c>
      <c r="J95" s="365">
        <v>131648</v>
      </c>
      <c r="K95" s="366">
        <v>0.99960499999999997</v>
      </c>
      <c r="L95" s="367" t="s">
        <v>894</v>
      </c>
    </row>
    <row r="96" spans="1:12" x14ac:dyDescent="0.2">
      <c r="A96" s="363">
        <v>4</v>
      </c>
      <c r="B96" s="363">
        <v>4116</v>
      </c>
      <c r="C96" s="363"/>
      <c r="D96" s="363">
        <v>130131</v>
      </c>
      <c r="E96" s="363">
        <v>13013</v>
      </c>
      <c r="F96" s="363">
        <v>81</v>
      </c>
      <c r="G96" s="364" t="s">
        <v>319</v>
      </c>
      <c r="H96" s="365">
        <v>0</v>
      </c>
      <c r="I96" s="365">
        <v>321200</v>
      </c>
      <c r="J96" s="365">
        <v>321116.43</v>
      </c>
      <c r="K96" s="366">
        <v>0.99973900000000004</v>
      </c>
      <c r="L96" s="367" t="s">
        <v>587</v>
      </c>
    </row>
    <row r="97" spans="1:13" x14ac:dyDescent="0.2">
      <c r="A97" s="363">
        <v>4</v>
      </c>
      <c r="B97" s="363">
        <v>4121</v>
      </c>
      <c r="C97" s="363"/>
      <c r="D97" s="363"/>
      <c r="E97" s="363"/>
      <c r="F97" s="363">
        <v>50</v>
      </c>
      <c r="G97" s="364" t="s">
        <v>319</v>
      </c>
      <c r="H97" s="365">
        <v>300000</v>
      </c>
      <c r="I97" s="365">
        <v>300000</v>
      </c>
      <c r="J97" s="365">
        <v>260093</v>
      </c>
      <c r="K97" s="366">
        <f>J97/I97</f>
        <v>0.86697666666666662</v>
      </c>
      <c r="L97" s="367" t="s">
        <v>315</v>
      </c>
    </row>
    <row r="98" spans="1:13" x14ac:dyDescent="0.2">
      <c r="A98" s="363">
        <v>4</v>
      </c>
      <c r="B98" s="363">
        <v>4121</v>
      </c>
      <c r="C98" s="363"/>
      <c r="D98" s="363"/>
      <c r="E98" s="363"/>
      <c r="F98" s="363">
        <v>61</v>
      </c>
      <c r="G98" s="364" t="s">
        <v>319</v>
      </c>
      <c r="H98" s="365">
        <v>20000</v>
      </c>
      <c r="I98" s="365">
        <v>116000</v>
      </c>
      <c r="J98" s="365">
        <v>116000</v>
      </c>
      <c r="K98" s="366">
        <v>1</v>
      </c>
      <c r="L98" s="367" t="s">
        <v>316</v>
      </c>
    </row>
    <row r="99" spans="1:13" x14ac:dyDescent="0.2">
      <c r="A99" s="363">
        <v>4</v>
      </c>
      <c r="B99" s="363">
        <v>4121</v>
      </c>
      <c r="C99" s="363"/>
      <c r="D99" s="363"/>
      <c r="E99" s="363"/>
      <c r="F99" s="363">
        <v>81</v>
      </c>
      <c r="G99" s="364" t="s">
        <v>319</v>
      </c>
      <c r="H99" s="365">
        <v>0</v>
      </c>
      <c r="I99" s="365">
        <v>34000</v>
      </c>
      <c r="J99" s="365">
        <v>34000</v>
      </c>
      <c r="K99" s="366">
        <v>1</v>
      </c>
      <c r="L99" s="367" t="s">
        <v>520</v>
      </c>
      <c r="M99" s="383"/>
    </row>
    <row r="100" spans="1:13" x14ac:dyDescent="0.2">
      <c r="A100" s="363">
        <v>4</v>
      </c>
      <c r="B100" s="363">
        <v>4121</v>
      </c>
      <c r="C100" s="363"/>
      <c r="D100" s="363"/>
      <c r="E100" s="363"/>
      <c r="F100" s="363">
        <v>90</v>
      </c>
      <c r="G100" s="364" t="s">
        <v>319</v>
      </c>
      <c r="H100" s="365">
        <v>0</v>
      </c>
      <c r="I100" s="365">
        <v>5400</v>
      </c>
      <c r="J100" s="365">
        <v>5369</v>
      </c>
      <c r="K100" s="366">
        <f>J100/I100</f>
        <v>0.99425925925925929</v>
      </c>
      <c r="L100" s="367" t="s">
        <v>521</v>
      </c>
    </row>
    <row r="101" spans="1:13" x14ac:dyDescent="0.2">
      <c r="A101" s="345">
        <v>4</v>
      </c>
      <c r="B101" s="345">
        <v>4122</v>
      </c>
      <c r="C101" s="345"/>
      <c r="D101" s="345"/>
      <c r="E101" s="345">
        <v>214</v>
      </c>
      <c r="F101" s="345">
        <v>32</v>
      </c>
      <c r="G101" s="346" t="s">
        <v>319</v>
      </c>
      <c r="H101" s="347">
        <v>0</v>
      </c>
      <c r="I101" s="347">
        <v>50000</v>
      </c>
      <c r="J101" s="347">
        <v>50000</v>
      </c>
      <c r="K101" s="348">
        <v>1</v>
      </c>
      <c r="L101" s="367" t="s">
        <v>891</v>
      </c>
    </row>
    <row r="102" spans="1:13" x14ac:dyDescent="0.2">
      <c r="A102" s="363">
        <v>4</v>
      </c>
      <c r="B102" s="363">
        <v>4122</v>
      </c>
      <c r="C102" s="363"/>
      <c r="D102" s="363">
        <v>14065</v>
      </c>
      <c r="E102" s="363">
        <v>13014</v>
      </c>
      <c r="F102" s="363">
        <v>33</v>
      </c>
      <c r="G102" s="364" t="s">
        <v>319</v>
      </c>
      <c r="H102" s="365">
        <v>0</v>
      </c>
      <c r="I102" s="365">
        <v>96400</v>
      </c>
      <c r="J102" s="365">
        <v>96258.75</v>
      </c>
      <c r="K102" s="366">
        <v>0.99853400000000003</v>
      </c>
      <c r="L102" s="367" t="s">
        <v>528</v>
      </c>
    </row>
    <row r="103" spans="1:13" x14ac:dyDescent="0.2">
      <c r="A103" s="363">
        <v>4</v>
      </c>
      <c r="B103" s="363">
        <v>4122</v>
      </c>
      <c r="C103" s="363"/>
      <c r="D103" s="363">
        <v>33191</v>
      </c>
      <c r="E103" s="363">
        <v>214</v>
      </c>
      <c r="F103" s="363">
        <v>71</v>
      </c>
      <c r="G103" s="364" t="s">
        <v>319</v>
      </c>
      <c r="H103" s="365">
        <v>0</v>
      </c>
      <c r="I103" s="365">
        <v>760000</v>
      </c>
      <c r="J103" s="365">
        <v>760000</v>
      </c>
      <c r="K103" s="366">
        <v>1</v>
      </c>
      <c r="L103" s="367" t="s">
        <v>661</v>
      </c>
    </row>
    <row r="104" spans="1:13" x14ac:dyDescent="0.2">
      <c r="A104" s="363">
        <v>4</v>
      </c>
      <c r="B104" s="363">
        <v>4122</v>
      </c>
      <c r="C104" s="363"/>
      <c r="D104" s="363">
        <v>33193</v>
      </c>
      <c r="E104" s="363">
        <v>214</v>
      </c>
      <c r="F104" s="363">
        <v>71</v>
      </c>
      <c r="G104" s="364" t="s">
        <v>319</v>
      </c>
      <c r="H104" s="365">
        <v>0</v>
      </c>
      <c r="I104" s="365">
        <v>150000</v>
      </c>
      <c r="J104" s="365">
        <v>150000</v>
      </c>
      <c r="K104" s="366">
        <v>1</v>
      </c>
      <c r="L104" s="367" t="s">
        <v>662</v>
      </c>
    </row>
    <row r="105" spans="1:13" x14ac:dyDescent="0.2">
      <c r="A105" s="363">
        <v>4</v>
      </c>
      <c r="B105" s="363">
        <v>4131</v>
      </c>
      <c r="C105" s="363">
        <v>6330</v>
      </c>
      <c r="D105" s="363"/>
      <c r="E105" s="363"/>
      <c r="F105" s="363">
        <v>36</v>
      </c>
      <c r="G105" s="364" t="s">
        <v>319</v>
      </c>
      <c r="H105" s="365">
        <v>6438900</v>
      </c>
      <c r="I105" s="365">
        <v>5821200</v>
      </c>
      <c r="J105" s="365">
        <v>5738130.96</v>
      </c>
      <c r="K105" s="366">
        <v>0.98572899999999997</v>
      </c>
      <c r="L105" s="367" t="s">
        <v>892</v>
      </c>
    </row>
    <row r="106" spans="1:13" x14ac:dyDescent="0.2">
      <c r="A106" s="363">
        <v>4</v>
      </c>
      <c r="B106" s="363">
        <v>4132</v>
      </c>
      <c r="C106" s="363">
        <v>6330</v>
      </c>
      <c r="D106" s="363"/>
      <c r="E106" s="363"/>
      <c r="F106" s="363">
        <v>36</v>
      </c>
      <c r="G106" s="364" t="s">
        <v>319</v>
      </c>
      <c r="H106" s="365">
        <v>91700</v>
      </c>
      <c r="I106" s="365">
        <v>91700</v>
      </c>
      <c r="J106" s="365">
        <v>124346.93</v>
      </c>
      <c r="K106" s="366">
        <v>1.3560179999999999</v>
      </c>
      <c r="L106" s="367" t="s">
        <v>317</v>
      </c>
    </row>
    <row r="107" spans="1:13" x14ac:dyDescent="0.2">
      <c r="A107" s="363">
        <v>4</v>
      </c>
      <c r="B107" s="363">
        <v>4216</v>
      </c>
      <c r="C107" s="363"/>
      <c r="D107" s="363"/>
      <c r="E107" s="363">
        <v>34940</v>
      </c>
      <c r="F107" s="363">
        <v>32</v>
      </c>
      <c r="G107" s="364" t="s">
        <v>335</v>
      </c>
      <c r="H107" s="365">
        <v>0</v>
      </c>
      <c r="I107" s="365">
        <v>407000</v>
      </c>
      <c r="J107" s="365">
        <v>407000</v>
      </c>
      <c r="K107" s="366">
        <v>1</v>
      </c>
      <c r="L107" s="367" t="s">
        <v>522</v>
      </c>
    </row>
    <row r="108" spans="1:13" x14ac:dyDescent="0.2">
      <c r="A108" s="363">
        <v>4</v>
      </c>
      <c r="B108" s="363">
        <v>4216</v>
      </c>
      <c r="C108" s="363"/>
      <c r="D108" s="363">
        <v>5181</v>
      </c>
      <c r="E108" s="363">
        <v>17968</v>
      </c>
      <c r="F108" s="363">
        <v>41</v>
      </c>
      <c r="G108" s="364" t="s">
        <v>335</v>
      </c>
      <c r="H108" s="365">
        <v>0</v>
      </c>
      <c r="I108" s="365">
        <v>1098100</v>
      </c>
      <c r="J108" s="365">
        <v>1098002.6499999999</v>
      </c>
      <c r="K108" s="366">
        <v>0.99991099999999999</v>
      </c>
      <c r="L108" s="367" t="s">
        <v>893</v>
      </c>
    </row>
    <row r="109" spans="1:13" x14ac:dyDescent="0.2">
      <c r="A109" s="363">
        <v>4</v>
      </c>
      <c r="B109" s="363">
        <v>4216</v>
      </c>
      <c r="C109" s="363"/>
      <c r="D109" s="363">
        <v>5181</v>
      </c>
      <c r="E109" s="363">
        <v>17969</v>
      </c>
      <c r="F109" s="363">
        <v>41</v>
      </c>
      <c r="G109" s="364" t="s">
        <v>335</v>
      </c>
      <c r="H109" s="365">
        <v>0</v>
      </c>
      <c r="I109" s="365">
        <v>18666100</v>
      </c>
      <c r="J109" s="365">
        <v>18666045.050000001</v>
      </c>
      <c r="K109" s="366">
        <v>0.99999700000000002</v>
      </c>
      <c r="L109" s="367" t="s">
        <v>893</v>
      </c>
    </row>
    <row r="110" spans="1:13" x14ac:dyDescent="0.2">
      <c r="A110" s="363">
        <v>4</v>
      </c>
      <c r="B110" s="363">
        <v>4221</v>
      </c>
      <c r="C110" s="363"/>
      <c r="D110" s="363">
        <v>5181</v>
      </c>
      <c r="E110" s="363"/>
      <c r="F110" s="363">
        <v>41</v>
      </c>
      <c r="G110" s="364" t="s">
        <v>335</v>
      </c>
      <c r="H110" s="365">
        <v>0</v>
      </c>
      <c r="I110" s="365">
        <v>200000</v>
      </c>
      <c r="J110" s="365">
        <v>200000</v>
      </c>
      <c r="K110" s="366">
        <v>1</v>
      </c>
      <c r="L110" s="367" t="s">
        <v>785</v>
      </c>
    </row>
    <row r="111" spans="1:13" x14ac:dyDescent="0.2">
      <c r="A111" s="363">
        <v>4</v>
      </c>
      <c r="B111" s="363">
        <v>4222</v>
      </c>
      <c r="C111" s="363"/>
      <c r="D111" s="363">
        <v>5411</v>
      </c>
      <c r="E111" s="363">
        <v>551</v>
      </c>
      <c r="F111" s="363">
        <v>41</v>
      </c>
      <c r="G111" s="364" t="s">
        <v>335</v>
      </c>
      <c r="H111" s="365">
        <v>0</v>
      </c>
      <c r="I111" s="365">
        <v>461000</v>
      </c>
      <c r="J111" s="365">
        <v>461000</v>
      </c>
      <c r="K111" s="366">
        <v>1</v>
      </c>
      <c r="L111" s="367" t="s">
        <v>769</v>
      </c>
    </row>
    <row r="112" spans="1:13" x14ac:dyDescent="0.2">
      <c r="A112" s="368">
        <v>4</v>
      </c>
      <c r="B112" s="368"/>
      <c r="C112" s="368"/>
      <c r="D112" s="368"/>
      <c r="E112" s="368"/>
      <c r="F112" s="368"/>
      <c r="G112" s="369"/>
      <c r="H112" s="370">
        <v>27074100</v>
      </c>
      <c r="I112" s="370">
        <v>60652300</v>
      </c>
      <c r="J112" s="370">
        <v>60479479.109999999</v>
      </c>
      <c r="K112" s="371">
        <v>0.99715062924241948</v>
      </c>
      <c r="L112" s="372" t="s">
        <v>523</v>
      </c>
    </row>
    <row r="113" spans="1:12" x14ac:dyDescent="0.2">
      <c r="A113" s="378"/>
      <c r="B113" s="378"/>
      <c r="C113" s="378"/>
      <c r="D113" s="378"/>
      <c r="E113" s="378"/>
      <c r="F113" s="378"/>
      <c r="G113" s="379"/>
      <c r="H113" s="380">
        <v>145273200</v>
      </c>
      <c r="I113" s="380">
        <v>197842000</v>
      </c>
      <c r="J113" s="380">
        <v>199353073.93000001</v>
      </c>
      <c r="K113" s="381">
        <v>1.0076377813103385</v>
      </c>
      <c r="L113" s="382" t="s">
        <v>492</v>
      </c>
    </row>
    <row r="114" spans="1:12" x14ac:dyDescent="0.2">
      <c r="A114" s="350"/>
      <c r="B114" s="350"/>
      <c r="C114" s="350"/>
      <c r="D114" s="350"/>
      <c r="E114" s="350"/>
      <c r="F114" s="350"/>
      <c r="G114" s="351" t="s">
        <v>319</v>
      </c>
      <c r="H114" s="352">
        <v>145073200</v>
      </c>
      <c r="I114" s="352">
        <v>174276500</v>
      </c>
      <c r="J114" s="352">
        <v>175784244.62</v>
      </c>
      <c r="K114" s="353">
        <v>1.008651451113604</v>
      </c>
      <c r="L114" s="354" t="s">
        <v>770</v>
      </c>
    </row>
    <row r="115" spans="1:12" x14ac:dyDescent="0.2">
      <c r="A115" s="350"/>
      <c r="B115" s="350"/>
      <c r="C115" s="350"/>
      <c r="D115" s="350"/>
      <c r="E115" s="350"/>
      <c r="F115" s="350"/>
      <c r="G115" s="351" t="s">
        <v>335</v>
      </c>
      <c r="H115" s="352">
        <v>200000</v>
      </c>
      <c r="I115" s="352">
        <v>23565500</v>
      </c>
      <c r="J115" s="352">
        <v>23568829.309999999</v>
      </c>
      <c r="K115" s="353">
        <v>1.0001412789883517</v>
      </c>
      <c r="L115" s="354" t="s">
        <v>771</v>
      </c>
    </row>
    <row r="116" spans="1:12" x14ac:dyDescent="0.2">
      <c r="A116" s="373"/>
      <c r="B116" s="373"/>
      <c r="C116" s="373"/>
      <c r="D116" s="373"/>
      <c r="E116" s="373"/>
      <c r="F116" s="373"/>
      <c r="G116" s="374"/>
      <c r="H116" s="375">
        <v>145273200</v>
      </c>
      <c r="I116" s="375">
        <v>197842000</v>
      </c>
      <c r="J116" s="375">
        <v>199353073.93000001</v>
      </c>
      <c r="K116" s="376">
        <v>1.0076377813103385</v>
      </c>
      <c r="L116" s="377" t="s">
        <v>471</v>
      </c>
    </row>
  </sheetData>
  <mergeCells count="1">
    <mergeCell ref="A1:L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 (str. &amp;P z &amp;N)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5"/>
  <sheetViews>
    <sheetView zoomScaleNormal="100" workbookViewId="0">
      <pane ySplit="2" topLeftCell="A189" activePane="bottomLeft" state="frozen"/>
      <selection pane="bottomLeft" activeCell="L204" sqref="L204"/>
    </sheetView>
  </sheetViews>
  <sheetFormatPr defaultRowHeight="13.5" x14ac:dyDescent="0.2"/>
  <cols>
    <col min="1" max="1" width="3.75" style="114" customWidth="1"/>
    <col min="2" max="2" width="3.5" style="115" customWidth="1"/>
    <col min="3" max="4" width="4.875" style="114" customWidth="1"/>
    <col min="5" max="5" width="6.875" style="114" customWidth="1"/>
    <col min="6" max="6" width="6" style="114" customWidth="1"/>
    <col min="7" max="9" width="13.875" style="134" customWidth="1"/>
    <col min="10" max="10" width="9.375" style="116" customWidth="1"/>
    <col min="11" max="11" width="63.75" style="115" customWidth="1"/>
    <col min="12" max="12" width="12" style="112" bestFit="1" customWidth="1"/>
    <col min="13" max="16384" width="9" style="112"/>
  </cols>
  <sheetData>
    <row r="1" spans="1:11" ht="57.75" customHeight="1" x14ac:dyDescent="0.2">
      <c r="A1" s="566" t="s">
        <v>761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</row>
    <row r="2" spans="1:11" ht="28.15" customHeight="1" x14ac:dyDescent="0.2">
      <c r="A2" s="117" t="s">
        <v>5</v>
      </c>
      <c r="B2" s="120" t="s">
        <v>318</v>
      </c>
      <c r="C2" s="117" t="s">
        <v>2</v>
      </c>
      <c r="D2" s="117" t="s">
        <v>1</v>
      </c>
      <c r="E2" s="117" t="s">
        <v>3</v>
      </c>
      <c r="F2" s="117" t="s">
        <v>4</v>
      </c>
      <c r="G2" s="118" t="s">
        <v>458</v>
      </c>
      <c r="H2" s="118" t="s">
        <v>762</v>
      </c>
      <c r="I2" s="118" t="s">
        <v>763</v>
      </c>
      <c r="J2" s="119" t="s">
        <v>484</v>
      </c>
      <c r="K2" s="120" t="s">
        <v>292</v>
      </c>
    </row>
    <row r="3" spans="1:11" x14ac:dyDescent="0.2">
      <c r="A3" s="121"/>
      <c r="B3" s="113" t="s">
        <v>319</v>
      </c>
      <c r="C3" s="121">
        <v>6409</v>
      </c>
      <c r="D3" s="121">
        <v>5909</v>
      </c>
      <c r="E3" s="121"/>
      <c r="F3" s="121"/>
      <c r="G3" s="122">
        <v>0</v>
      </c>
      <c r="H3" s="122">
        <v>0</v>
      </c>
      <c r="I3" s="122">
        <v>161702.5</v>
      </c>
      <c r="J3" s="123">
        <v>0</v>
      </c>
      <c r="K3" s="132" t="s">
        <v>320</v>
      </c>
    </row>
    <row r="4" spans="1:11" x14ac:dyDescent="0.2">
      <c r="A4" s="128" t="s">
        <v>524</v>
      </c>
      <c r="B4" s="195" t="s">
        <v>319</v>
      </c>
      <c r="C4" s="128"/>
      <c r="D4" s="128"/>
      <c r="E4" s="128"/>
      <c r="F4" s="128"/>
      <c r="G4" s="129">
        <v>0</v>
      </c>
      <c r="H4" s="129">
        <v>0</v>
      </c>
      <c r="I4" s="129">
        <v>161702.5</v>
      </c>
      <c r="J4" s="130">
        <v>0</v>
      </c>
      <c r="K4" s="131" t="s">
        <v>321</v>
      </c>
    </row>
    <row r="5" spans="1:11" x14ac:dyDescent="0.2">
      <c r="A5" s="124" t="s">
        <v>524</v>
      </c>
      <c r="B5" s="193"/>
      <c r="C5" s="124"/>
      <c r="D5" s="124"/>
      <c r="E5" s="124"/>
      <c r="F5" s="124"/>
      <c r="G5" s="125">
        <v>0</v>
      </c>
      <c r="H5" s="125">
        <v>0</v>
      </c>
      <c r="I5" s="125">
        <v>161702.5</v>
      </c>
      <c r="J5" s="126">
        <v>0</v>
      </c>
      <c r="K5" s="127" t="s">
        <v>525</v>
      </c>
    </row>
    <row r="6" spans="1:11" x14ac:dyDescent="0.2">
      <c r="A6" s="121">
        <v>10</v>
      </c>
      <c r="B6" s="113" t="s">
        <v>319</v>
      </c>
      <c r="C6" s="121">
        <v>5212</v>
      </c>
      <c r="D6" s="121">
        <v>5137</v>
      </c>
      <c r="E6" s="121"/>
      <c r="F6" s="121"/>
      <c r="G6" s="122">
        <v>0</v>
      </c>
      <c r="H6" s="122">
        <v>26000</v>
      </c>
      <c r="I6" s="122">
        <v>25980</v>
      </c>
      <c r="J6" s="123">
        <v>0.99922999999999995</v>
      </c>
      <c r="K6" s="132" t="s">
        <v>786</v>
      </c>
    </row>
    <row r="7" spans="1:11" x14ac:dyDescent="0.2">
      <c r="A7" s="121">
        <v>10</v>
      </c>
      <c r="B7" s="113" t="s">
        <v>319</v>
      </c>
      <c r="C7" s="121">
        <v>5212</v>
      </c>
      <c r="D7" s="121">
        <v>5169</v>
      </c>
      <c r="E7" s="121"/>
      <c r="F7" s="121"/>
      <c r="G7" s="122">
        <v>25000</v>
      </c>
      <c r="H7" s="122">
        <v>0</v>
      </c>
      <c r="I7" s="122">
        <v>0</v>
      </c>
      <c r="J7" s="123">
        <v>0</v>
      </c>
      <c r="K7" s="132" t="s">
        <v>29</v>
      </c>
    </row>
    <row r="8" spans="1:11" x14ac:dyDescent="0.2">
      <c r="A8" s="121">
        <v>10</v>
      </c>
      <c r="B8" s="113" t="s">
        <v>319</v>
      </c>
      <c r="C8" s="121">
        <v>5212</v>
      </c>
      <c r="D8" s="121">
        <v>5169</v>
      </c>
      <c r="E8" s="121">
        <v>5212</v>
      </c>
      <c r="F8" s="121"/>
      <c r="G8" s="122">
        <v>75000</v>
      </c>
      <c r="H8" s="122">
        <v>74000</v>
      </c>
      <c r="I8" s="122">
        <v>0</v>
      </c>
      <c r="J8" s="123">
        <v>0</v>
      </c>
      <c r="K8" s="132" t="s">
        <v>322</v>
      </c>
    </row>
    <row r="9" spans="1:11" x14ac:dyDescent="0.2">
      <c r="A9" s="128">
        <v>10</v>
      </c>
      <c r="B9" s="195" t="s">
        <v>319</v>
      </c>
      <c r="C9" s="128"/>
      <c r="D9" s="128"/>
      <c r="E9" s="128"/>
      <c r="F9" s="128"/>
      <c r="G9" s="129">
        <v>100000</v>
      </c>
      <c r="H9" s="129">
        <v>100000</v>
      </c>
      <c r="I9" s="129">
        <v>25980</v>
      </c>
      <c r="J9" s="130">
        <v>0.25979999999999998</v>
      </c>
      <c r="K9" s="131" t="s">
        <v>321</v>
      </c>
    </row>
    <row r="10" spans="1:11" x14ac:dyDescent="0.2">
      <c r="A10" s="124">
        <v>10</v>
      </c>
      <c r="B10" s="193"/>
      <c r="C10" s="124"/>
      <c r="D10" s="124"/>
      <c r="E10" s="124"/>
      <c r="F10" s="124"/>
      <c r="G10" s="125">
        <v>100000</v>
      </c>
      <c r="H10" s="125">
        <v>100000</v>
      </c>
      <c r="I10" s="125">
        <v>25980</v>
      </c>
      <c r="J10" s="126">
        <v>0.25979999999999998</v>
      </c>
      <c r="K10" s="127" t="s">
        <v>225</v>
      </c>
    </row>
    <row r="11" spans="1:11" x14ac:dyDescent="0.2">
      <c r="A11" s="121">
        <v>21</v>
      </c>
      <c r="B11" s="113" t="s">
        <v>319</v>
      </c>
      <c r="C11" s="121">
        <v>6171</v>
      </c>
      <c r="D11" s="121">
        <v>5169</v>
      </c>
      <c r="E11" s="121"/>
      <c r="F11" s="121"/>
      <c r="G11" s="122">
        <v>200000</v>
      </c>
      <c r="H11" s="122">
        <v>200000</v>
      </c>
      <c r="I11" s="122">
        <v>189074</v>
      </c>
      <c r="J11" s="123">
        <v>0.94537000000000004</v>
      </c>
      <c r="K11" s="132" t="s">
        <v>28</v>
      </c>
    </row>
    <row r="12" spans="1:11" x14ac:dyDescent="0.2">
      <c r="A12" s="121">
        <v>21</v>
      </c>
      <c r="B12" s="113" t="s">
        <v>319</v>
      </c>
      <c r="C12" s="121">
        <v>6171</v>
      </c>
      <c r="D12" s="121">
        <v>5169</v>
      </c>
      <c r="E12" s="121">
        <v>1901</v>
      </c>
      <c r="F12" s="121"/>
      <c r="G12" s="122">
        <v>1800000</v>
      </c>
      <c r="H12" s="122">
        <v>656000</v>
      </c>
      <c r="I12" s="122">
        <v>605986.19999999995</v>
      </c>
      <c r="J12" s="123">
        <v>0.923759</v>
      </c>
      <c r="K12" s="132" t="s">
        <v>27</v>
      </c>
    </row>
    <row r="13" spans="1:11" x14ac:dyDescent="0.2">
      <c r="A13" s="121">
        <v>21</v>
      </c>
      <c r="B13" s="113" t="s">
        <v>319</v>
      </c>
      <c r="C13" s="121">
        <v>6171</v>
      </c>
      <c r="D13" s="121">
        <v>5169</v>
      </c>
      <c r="E13" s="121">
        <v>1901</v>
      </c>
      <c r="F13" s="121">
        <v>34054</v>
      </c>
      <c r="G13" s="122">
        <v>0</v>
      </c>
      <c r="H13" s="122">
        <v>1673000</v>
      </c>
      <c r="I13" s="122">
        <v>1673000</v>
      </c>
      <c r="J13" s="123">
        <v>1</v>
      </c>
      <c r="K13" s="132" t="s">
        <v>664</v>
      </c>
    </row>
    <row r="14" spans="1:11" x14ac:dyDescent="0.2">
      <c r="A14" s="121">
        <v>21</v>
      </c>
      <c r="B14" s="113" t="s">
        <v>319</v>
      </c>
      <c r="C14" s="121">
        <v>6171</v>
      </c>
      <c r="D14" s="121">
        <v>5169</v>
      </c>
      <c r="E14" s="121">
        <v>1902</v>
      </c>
      <c r="F14" s="121"/>
      <c r="G14" s="122">
        <v>100000</v>
      </c>
      <c r="H14" s="122">
        <v>100000</v>
      </c>
      <c r="I14" s="122">
        <v>0</v>
      </c>
      <c r="J14" s="123">
        <v>0</v>
      </c>
      <c r="K14" s="132" t="s">
        <v>323</v>
      </c>
    </row>
    <row r="15" spans="1:11" x14ac:dyDescent="0.2">
      <c r="A15" s="128">
        <v>21</v>
      </c>
      <c r="B15" s="195" t="s">
        <v>319</v>
      </c>
      <c r="C15" s="128"/>
      <c r="D15" s="128"/>
      <c r="E15" s="128"/>
      <c r="F15" s="128"/>
      <c r="G15" s="129">
        <v>2100000</v>
      </c>
      <c r="H15" s="129">
        <v>2629000</v>
      </c>
      <c r="I15" s="129">
        <v>2468060.2000000002</v>
      </c>
      <c r="J15" s="130">
        <v>0.93878288322556103</v>
      </c>
      <c r="K15" s="131" t="s">
        <v>321</v>
      </c>
    </row>
    <row r="16" spans="1:11" x14ac:dyDescent="0.2">
      <c r="A16" s="124">
        <v>21</v>
      </c>
      <c r="B16" s="193"/>
      <c r="C16" s="124"/>
      <c r="D16" s="124"/>
      <c r="E16" s="124"/>
      <c r="F16" s="124"/>
      <c r="G16" s="125">
        <v>2100000</v>
      </c>
      <c r="H16" s="125">
        <v>2629000</v>
      </c>
      <c r="I16" s="125">
        <v>2468060.2000000002</v>
      </c>
      <c r="J16" s="126">
        <v>0.93878288322556103</v>
      </c>
      <c r="K16" s="127" t="s">
        <v>152</v>
      </c>
    </row>
    <row r="17" spans="1:11" x14ac:dyDescent="0.2">
      <c r="A17" s="121">
        <v>22</v>
      </c>
      <c r="B17" s="113" t="s">
        <v>319</v>
      </c>
      <c r="C17" s="121">
        <v>3321</v>
      </c>
      <c r="D17" s="121">
        <v>5169</v>
      </c>
      <c r="E17" s="121">
        <v>301</v>
      </c>
      <c r="F17" s="121"/>
      <c r="G17" s="122">
        <v>5000</v>
      </c>
      <c r="H17" s="122">
        <v>5000</v>
      </c>
      <c r="I17" s="122">
        <v>2420</v>
      </c>
      <c r="J17" s="123">
        <v>0.48399999999999999</v>
      </c>
      <c r="K17" s="132" t="s">
        <v>26</v>
      </c>
    </row>
    <row r="18" spans="1:11" x14ac:dyDescent="0.2">
      <c r="A18" s="121">
        <v>22</v>
      </c>
      <c r="B18" s="113" t="s">
        <v>319</v>
      </c>
      <c r="C18" s="121">
        <v>3721</v>
      </c>
      <c r="D18" s="121">
        <v>5169</v>
      </c>
      <c r="E18" s="121"/>
      <c r="F18" s="121"/>
      <c r="G18" s="122">
        <v>50000</v>
      </c>
      <c r="H18" s="122">
        <v>50000</v>
      </c>
      <c r="I18" s="122">
        <v>48232.05</v>
      </c>
      <c r="J18" s="123">
        <v>0.96464099999999997</v>
      </c>
      <c r="K18" s="132" t="s">
        <v>324</v>
      </c>
    </row>
    <row r="19" spans="1:11" x14ac:dyDescent="0.2">
      <c r="A19" s="121">
        <v>22</v>
      </c>
      <c r="B19" s="113" t="s">
        <v>319</v>
      </c>
      <c r="C19" s="121">
        <v>3722</v>
      </c>
      <c r="D19" s="121">
        <v>5169</v>
      </c>
      <c r="E19" s="121"/>
      <c r="F19" s="121"/>
      <c r="G19" s="122">
        <v>5300000</v>
      </c>
      <c r="H19" s="122">
        <v>5300000</v>
      </c>
      <c r="I19" s="122">
        <v>4490177.95</v>
      </c>
      <c r="J19" s="123">
        <v>0.84720300000000004</v>
      </c>
      <c r="K19" s="132" t="s">
        <v>325</v>
      </c>
    </row>
    <row r="20" spans="1:11" x14ac:dyDescent="0.2">
      <c r="A20" s="121">
        <v>22</v>
      </c>
      <c r="B20" s="113" t="s">
        <v>319</v>
      </c>
      <c r="C20" s="121">
        <v>3744</v>
      </c>
      <c r="D20" s="121">
        <v>5169</v>
      </c>
      <c r="E20" s="121">
        <v>305</v>
      </c>
      <c r="F20" s="121"/>
      <c r="G20" s="122">
        <v>90000</v>
      </c>
      <c r="H20" s="122">
        <v>90000</v>
      </c>
      <c r="I20" s="122">
        <v>87779</v>
      </c>
      <c r="J20" s="123">
        <v>0.97532200000000002</v>
      </c>
      <c r="K20" s="132" t="s">
        <v>665</v>
      </c>
    </row>
    <row r="21" spans="1:11" x14ac:dyDescent="0.2">
      <c r="A21" s="121">
        <v>22</v>
      </c>
      <c r="B21" s="113" t="s">
        <v>319</v>
      </c>
      <c r="C21" s="121">
        <v>3745</v>
      </c>
      <c r="D21" s="121">
        <v>5169</v>
      </c>
      <c r="E21" s="121">
        <v>302</v>
      </c>
      <c r="F21" s="121"/>
      <c r="G21" s="122">
        <v>5000</v>
      </c>
      <c r="H21" s="122">
        <v>5000</v>
      </c>
      <c r="I21" s="122">
        <v>1210</v>
      </c>
      <c r="J21" s="123">
        <v>0.24199999999999999</v>
      </c>
      <c r="K21" s="132" t="s">
        <v>25</v>
      </c>
    </row>
    <row r="22" spans="1:11" x14ac:dyDescent="0.2">
      <c r="A22" s="121">
        <v>22</v>
      </c>
      <c r="B22" s="113" t="s">
        <v>319</v>
      </c>
      <c r="C22" s="121">
        <v>3745</v>
      </c>
      <c r="D22" s="121">
        <v>5169</v>
      </c>
      <c r="E22" s="121">
        <v>303</v>
      </c>
      <c r="F22" s="121"/>
      <c r="G22" s="122">
        <v>100000</v>
      </c>
      <c r="H22" s="122">
        <v>100000</v>
      </c>
      <c r="I22" s="122">
        <v>46037</v>
      </c>
      <c r="J22" s="123">
        <v>0.46037</v>
      </c>
      <c r="K22" s="132" t="s">
        <v>24</v>
      </c>
    </row>
    <row r="23" spans="1:11" x14ac:dyDescent="0.2">
      <c r="A23" s="121">
        <v>22</v>
      </c>
      <c r="B23" s="113" t="s">
        <v>319</v>
      </c>
      <c r="C23" s="121">
        <v>3745</v>
      </c>
      <c r="D23" s="121">
        <v>5171</v>
      </c>
      <c r="E23" s="121">
        <v>534</v>
      </c>
      <c r="F23" s="121"/>
      <c r="G23" s="122">
        <v>40000</v>
      </c>
      <c r="H23" s="122">
        <v>40000</v>
      </c>
      <c r="I23" s="122">
        <v>39976</v>
      </c>
      <c r="J23" s="123">
        <v>0.99939999999999996</v>
      </c>
      <c r="K23" s="132" t="s">
        <v>23</v>
      </c>
    </row>
    <row r="24" spans="1:11" x14ac:dyDescent="0.2">
      <c r="A24" s="121">
        <v>22</v>
      </c>
      <c r="B24" s="113" t="s">
        <v>319</v>
      </c>
      <c r="C24" s="121">
        <v>6171</v>
      </c>
      <c r="D24" s="121">
        <v>5137</v>
      </c>
      <c r="E24" s="121">
        <v>543</v>
      </c>
      <c r="F24" s="121"/>
      <c r="G24" s="122">
        <v>0</v>
      </c>
      <c r="H24" s="122">
        <v>12000</v>
      </c>
      <c r="I24" s="122">
        <v>11990</v>
      </c>
      <c r="J24" s="123">
        <v>0.999166</v>
      </c>
      <c r="K24" s="132" t="s">
        <v>787</v>
      </c>
    </row>
    <row r="25" spans="1:11" x14ac:dyDescent="0.2">
      <c r="A25" s="121">
        <v>22</v>
      </c>
      <c r="B25" s="113" t="s">
        <v>319</v>
      </c>
      <c r="C25" s="121">
        <v>6171</v>
      </c>
      <c r="D25" s="121">
        <v>5139</v>
      </c>
      <c r="E25" s="121">
        <v>543</v>
      </c>
      <c r="F25" s="121"/>
      <c r="G25" s="122">
        <v>0</v>
      </c>
      <c r="H25" s="122">
        <v>6000</v>
      </c>
      <c r="I25" s="122">
        <v>5997</v>
      </c>
      <c r="J25" s="123">
        <v>0.99950000000000006</v>
      </c>
      <c r="K25" s="132" t="s">
        <v>788</v>
      </c>
    </row>
    <row r="26" spans="1:11" x14ac:dyDescent="0.2">
      <c r="A26" s="121">
        <v>22</v>
      </c>
      <c r="B26" s="113" t="s">
        <v>319</v>
      </c>
      <c r="C26" s="121">
        <v>6171</v>
      </c>
      <c r="D26" s="121">
        <v>5169</v>
      </c>
      <c r="E26" s="121">
        <v>543</v>
      </c>
      <c r="F26" s="121"/>
      <c r="G26" s="122">
        <v>80000</v>
      </c>
      <c r="H26" s="122">
        <v>62000</v>
      </c>
      <c r="I26" s="122">
        <v>16900</v>
      </c>
      <c r="J26" s="123">
        <v>0.27257999999999999</v>
      </c>
      <c r="K26" s="132" t="s">
        <v>901</v>
      </c>
    </row>
    <row r="27" spans="1:11" x14ac:dyDescent="0.2">
      <c r="A27" s="128">
        <v>22</v>
      </c>
      <c r="B27" s="195" t="s">
        <v>319</v>
      </c>
      <c r="C27" s="128"/>
      <c r="D27" s="128"/>
      <c r="E27" s="128"/>
      <c r="F27" s="128"/>
      <c r="G27" s="129">
        <v>5670000</v>
      </c>
      <c r="H27" s="129">
        <v>5670000</v>
      </c>
      <c r="I27" s="129">
        <v>4750719</v>
      </c>
      <c r="J27" s="130">
        <v>0.83786931216931215</v>
      </c>
      <c r="K27" s="131" t="s">
        <v>321</v>
      </c>
    </row>
    <row r="28" spans="1:11" x14ac:dyDescent="0.2">
      <c r="A28" s="124">
        <v>22</v>
      </c>
      <c r="B28" s="193"/>
      <c r="C28" s="124"/>
      <c r="D28" s="124"/>
      <c r="E28" s="124"/>
      <c r="F28" s="124"/>
      <c r="G28" s="125">
        <v>5670000</v>
      </c>
      <c r="H28" s="125">
        <v>5670000</v>
      </c>
      <c r="I28" s="125">
        <v>4750719</v>
      </c>
      <c r="J28" s="126">
        <v>0.83786931216931215</v>
      </c>
      <c r="K28" s="127" t="s">
        <v>526</v>
      </c>
    </row>
    <row r="29" spans="1:11" x14ac:dyDescent="0.2">
      <c r="A29" s="121">
        <v>31</v>
      </c>
      <c r="B29" s="113" t="s">
        <v>319</v>
      </c>
      <c r="C29" s="121">
        <v>3639</v>
      </c>
      <c r="D29" s="121">
        <v>5331</v>
      </c>
      <c r="E29" s="121">
        <v>3639</v>
      </c>
      <c r="F29" s="121"/>
      <c r="G29" s="122">
        <v>17161000</v>
      </c>
      <c r="H29" s="122">
        <v>17161000</v>
      </c>
      <c r="I29" s="122">
        <v>17161000</v>
      </c>
      <c r="J29" s="123">
        <v>1</v>
      </c>
      <c r="K29" s="132" t="s">
        <v>128</v>
      </c>
    </row>
    <row r="30" spans="1:11" x14ac:dyDescent="0.2">
      <c r="A30" s="121">
        <v>31</v>
      </c>
      <c r="B30" s="113" t="s">
        <v>319</v>
      </c>
      <c r="C30" s="121">
        <v>3639</v>
      </c>
      <c r="D30" s="121">
        <v>5331</v>
      </c>
      <c r="E30" s="121">
        <v>36392</v>
      </c>
      <c r="F30" s="121"/>
      <c r="G30" s="122">
        <v>0</v>
      </c>
      <c r="H30" s="122">
        <v>700000</v>
      </c>
      <c r="I30" s="122">
        <v>700000</v>
      </c>
      <c r="J30" s="123">
        <v>1</v>
      </c>
      <c r="K30" s="132" t="s">
        <v>326</v>
      </c>
    </row>
    <row r="31" spans="1:11" x14ac:dyDescent="0.2">
      <c r="A31" s="121">
        <v>31</v>
      </c>
      <c r="B31" s="113" t="s">
        <v>319</v>
      </c>
      <c r="C31" s="121">
        <v>3639</v>
      </c>
      <c r="D31" s="121">
        <v>5331</v>
      </c>
      <c r="E31" s="121">
        <v>363913</v>
      </c>
      <c r="F31" s="121"/>
      <c r="G31" s="122">
        <v>35000</v>
      </c>
      <c r="H31" s="122">
        <v>35000</v>
      </c>
      <c r="I31" s="122">
        <v>35000</v>
      </c>
      <c r="J31" s="123">
        <v>1</v>
      </c>
      <c r="K31" s="132" t="s">
        <v>327</v>
      </c>
    </row>
    <row r="32" spans="1:11" x14ac:dyDescent="0.2">
      <c r="A32" s="121">
        <v>31</v>
      </c>
      <c r="B32" s="113" t="s">
        <v>319</v>
      </c>
      <c r="C32" s="121">
        <v>3639</v>
      </c>
      <c r="D32" s="121">
        <v>5331</v>
      </c>
      <c r="E32" s="121">
        <v>363915</v>
      </c>
      <c r="F32" s="121"/>
      <c r="G32" s="122">
        <v>0</v>
      </c>
      <c r="H32" s="122">
        <v>250000</v>
      </c>
      <c r="I32" s="122">
        <v>250000</v>
      </c>
      <c r="J32" s="123">
        <v>1</v>
      </c>
      <c r="K32" s="132" t="s">
        <v>328</v>
      </c>
    </row>
    <row r="33" spans="1:11" x14ac:dyDescent="0.2">
      <c r="A33" s="121">
        <v>31</v>
      </c>
      <c r="B33" s="113" t="s">
        <v>319</v>
      </c>
      <c r="C33" s="121">
        <v>3639</v>
      </c>
      <c r="D33" s="121">
        <v>5331</v>
      </c>
      <c r="E33" s="121">
        <v>363916</v>
      </c>
      <c r="F33" s="121"/>
      <c r="G33" s="122">
        <v>0</v>
      </c>
      <c r="H33" s="122">
        <v>600000</v>
      </c>
      <c r="I33" s="122">
        <v>600000</v>
      </c>
      <c r="J33" s="123">
        <v>1</v>
      </c>
      <c r="K33" s="132" t="s">
        <v>329</v>
      </c>
    </row>
    <row r="34" spans="1:11" x14ac:dyDescent="0.2">
      <c r="A34" s="121">
        <v>31</v>
      </c>
      <c r="B34" s="113" t="s">
        <v>319</v>
      </c>
      <c r="C34" s="121">
        <v>3639</v>
      </c>
      <c r="D34" s="121">
        <v>5331</v>
      </c>
      <c r="E34" s="121">
        <v>363917</v>
      </c>
      <c r="F34" s="121"/>
      <c r="G34" s="122">
        <v>0</v>
      </c>
      <c r="H34" s="122">
        <v>100000</v>
      </c>
      <c r="I34" s="122">
        <v>100000</v>
      </c>
      <c r="J34" s="123">
        <v>1</v>
      </c>
      <c r="K34" s="132" t="s">
        <v>330</v>
      </c>
    </row>
    <row r="35" spans="1:11" x14ac:dyDescent="0.2">
      <c r="A35" s="121">
        <v>31</v>
      </c>
      <c r="B35" s="113" t="s">
        <v>319</v>
      </c>
      <c r="C35" s="121">
        <v>3639</v>
      </c>
      <c r="D35" s="121">
        <v>5331</v>
      </c>
      <c r="E35" s="121">
        <v>363919</v>
      </c>
      <c r="F35" s="121"/>
      <c r="G35" s="122">
        <v>0</v>
      </c>
      <c r="H35" s="122">
        <v>100000</v>
      </c>
      <c r="I35" s="122">
        <v>100000</v>
      </c>
      <c r="J35" s="123">
        <v>1</v>
      </c>
      <c r="K35" s="132" t="s">
        <v>331</v>
      </c>
    </row>
    <row r="36" spans="1:11" x14ac:dyDescent="0.2">
      <c r="A36" s="121">
        <v>31</v>
      </c>
      <c r="B36" s="113" t="s">
        <v>319</v>
      </c>
      <c r="C36" s="121">
        <v>3639</v>
      </c>
      <c r="D36" s="121">
        <v>5331</v>
      </c>
      <c r="E36" s="121">
        <v>363992</v>
      </c>
      <c r="F36" s="121"/>
      <c r="G36" s="122">
        <v>0</v>
      </c>
      <c r="H36" s="122">
        <v>80000</v>
      </c>
      <c r="I36" s="122">
        <v>80000</v>
      </c>
      <c r="J36" s="123">
        <v>1</v>
      </c>
      <c r="K36" s="132" t="s">
        <v>332</v>
      </c>
    </row>
    <row r="37" spans="1:11" x14ac:dyDescent="0.2">
      <c r="A37" s="121">
        <v>31</v>
      </c>
      <c r="B37" s="113" t="s">
        <v>319</v>
      </c>
      <c r="C37" s="121">
        <v>3639</v>
      </c>
      <c r="D37" s="121">
        <v>5331</v>
      </c>
      <c r="E37" s="121">
        <v>363993</v>
      </c>
      <c r="F37" s="121"/>
      <c r="G37" s="122">
        <v>0</v>
      </c>
      <c r="H37" s="122">
        <v>600000</v>
      </c>
      <c r="I37" s="122">
        <v>600000</v>
      </c>
      <c r="J37" s="123">
        <v>1</v>
      </c>
      <c r="K37" s="132" t="s">
        <v>333</v>
      </c>
    </row>
    <row r="38" spans="1:11" x14ac:dyDescent="0.2">
      <c r="A38" s="121">
        <v>31</v>
      </c>
      <c r="B38" s="113" t="s">
        <v>319</v>
      </c>
      <c r="C38" s="121">
        <v>3639</v>
      </c>
      <c r="D38" s="121">
        <v>5331</v>
      </c>
      <c r="E38" s="121">
        <v>363998</v>
      </c>
      <c r="F38" s="121"/>
      <c r="G38" s="122">
        <v>0</v>
      </c>
      <c r="H38" s="122">
        <v>225000</v>
      </c>
      <c r="I38" s="122">
        <v>225000</v>
      </c>
      <c r="J38" s="123">
        <v>1</v>
      </c>
      <c r="K38" s="132" t="s">
        <v>334</v>
      </c>
    </row>
    <row r="39" spans="1:11" x14ac:dyDescent="0.2">
      <c r="A39" s="128">
        <v>31</v>
      </c>
      <c r="B39" s="195" t="s">
        <v>319</v>
      </c>
      <c r="C39" s="128"/>
      <c r="D39" s="128"/>
      <c r="E39" s="128"/>
      <c r="F39" s="128"/>
      <c r="G39" s="129">
        <v>17196000</v>
      </c>
      <c r="H39" s="129">
        <v>19851000</v>
      </c>
      <c r="I39" s="129">
        <v>19851000</v>
      </c>
      <c r="J39" s="130">
        <v>1</v>
      </c>
      <c r="K39" s="131" t="s">
        <v>321</v>
      </c>
    </row>
    <row r="40" spans="1:11" x14ac:dyDescent="0.2">
      <c r="A40" s="121">
        <v>31</v>
      </c>
      <c r="B40" s="113" t="s">
        <v>335</v>
      </c>
      <c r="C40" s="121">
        <v>3639</v>
      </c>
      <c r="D40" s="121">
        <v>6351</v>
      </c>
      <c r="E40" s="121">
        <v>36391</v>
      </c>
      <c r="F40" s="121"/>
      <c r="G40" s="122">
        <v>500000</v>
      </c>
      <c r="H40" s="122">
        <v>500000</v>
      </c>
      <c r="I40" s="122">
        <v>500000</v>
      </c>
      <c r="J40" s="123">
        <v>1</v>
      </c>
      <c r="K40" s="132" t="s">
        <v>789</v>
      </c>
    </row>
    <row r="41" spans="1:11" x14ac:dyDescent="0.2">
      <c r="A41" s="121">
        <v>31</v>
      </c>
      <c r="B41" s="113" t="s">
        <v>335</v>
      </c>
      <c r="C41" s="121">
        <v>3639</v>
      </c>
      <c r="D41" s="121">
        <v>6351</v>
      </c>
      <c r="E41" s="121">
        <v>36399</v>
      </c>
      <c r="F41" s="121"/>
      <c r="G41" s="122">
        <v>0</v>
      </c>
      <c r="H41" s="122">
        <v>260000</v>
      </c>
      <c r="I41" s="122">
        <v>260000</v>
      </c>
      <c r="J41" s="123">
        <v>1</v>
      </c>
      <c r="K41" s="132" t="s">
        <v>336</v>
      </c>
    </row>
    <row r="42" spans="1:11" x14ac:dyDescent="0.2">
      <c r="A42" s="121">
        <v>31</v>
      </c>
      <c r="B42" s="113" t="s">
        <v>335</v>
      </c>
      <c r="C42" s="121">
        <v>3639</v>
      </c>
      <c r="D42" s="121">
        <v>6351</v>
      </c>
      <c r="E42" s="121">
        <v>363911</v>
      </c>
      <c r="F42" s="121"/>
      <c r="G42" s="122">
        <v>3957000</v>
      </c>
      <c r="H42" s="122">
        <v>3957000</v>
      </c>
      <c r="I42" s="122">
        <v>3957000</v>
      </c>
      <c r="J42" s="123">
        <v>1</v>
      </c>
      <c r="K42" s="132" t="s">
        <v>790</v>
      </c>
    </row>
    <row r="43" spans="1:11" x14ac:dyDescent="0.2">
      <c r="A43" s="121">
        <v>31</v>
      </c>
      <c r="B43" s="113" t="s">
        <v>335</v>
      </c>
      <c r="C43" s="121">
        <v>3639</v>
      </c>
      <c r="D43" s="121">
        <v>6351</v>
      </c>
      <c r="E43" s="121">
        <v>363912</v>
      </c>
      <c r="F43" s="121"/>
      <c r="G43" s="122">
        <v>1300000</v>
      </c>
      <c r="H43" s="122">
        <v>0</v>
      </c>
      <c r="I43" s="122">
        <v>0</v>
      </c>
      <c r="J43" s="123">
        <v>0</v>
      </c>
      <c r="K43" s="132" t="s">
        <v>791</v>
      </c>
    </row>
    <row r="44" spans="1:11" x14ac:dyDescent="0.2">
      <c r="A44" s="121">
        <v>31</v>
      </c>
      <c r="B44" s="113" t="s">
        <v>335</v>
      </c>
      <c r="C44" s="121">
        <v>3639</v>
      </c>
      <c r="D44" s="121">
        <v>6351</v>
      </c>
      <c r="E44" s="121">
        <v>363918</v>
      </c>
      <c r="F44" s="121"/>
      <c r="G44" s="122">
        <v>0</v>
      </c>
      <c r="H44" s="122">
        <v>220000</v>
      </c>
      <c r="I44" s="122">
        <v>220000</v>
      </c>
      <c r="J44" s="123">
        <v>1</v>
      </c>
      <c r="K44" s="132" t="s">
        <v>792</v>
      </c>
    </row>
    <row r="45" spans="1:11" x14ac:dyDescent="0.2">
      <c r="A45" s="128">
        <v>31</v>
      </c>
      <c r="B45" s="195" t="s">
        <v>335</v>
      </c>
      <c r="C45" s="128"/>
      <c r="D45" s="128"/>
      <c r="E45" s="128"/>
      <c r="F45" s="128"/>
      <c r="G45" s="129">
        <v>5757000</v>
      </c>
      <c r="H45" s="129">
        <v>4937000</v>
      </c>
      <c r="I45" s="129">
        <v>4937000</v>
      </c>
      <c r="J45" s="130">
        <v>1</v>
      </c>
      <c r="K45" s="131" t="s">
        <v>226</v>
      </c>
    </row>
    <row r="46" spans="1:11" x14ac:dyDescent="0.2">
      <c r="A46" s="124">
        <v>31</v>
      </c>
      <c r="B46" s="193"/>
      <c r="C46" s="124"/>
      <c r="D46" s="124"/>
      <c r="E46" s="124"/>
      <c r="F46" s="124"/>
      <c r="G46" s="125">
        <v>22953000</v>
      </c>
      <c r="H46" s="125">
        <v>24788000</v>
      </c>
      <c r="I46" s="125">
        <v>24788000</v>
      </c>
      <c r="J46" s="126">
        <v>1</v>
      </c>
      <c r="K46" s="127" t="s">
        <v>153</v>
      </c>
    </row>
    <row r="47" spans="1:11" x14ac:dyDescent="0.2">
      <c r="A47" s="121">
        <v>32</v>
      </c>
      <c r="B47" s="113" t="s">
        <v>319</v>
      </c>
      <c r="C47" s="121">
        <v>3315</v>
      </c>
      <c r="D47" s="121">
        <v>5331</v>
      </c>
      <c r="E47" s="121">
        <v>1601</v>
      </c>
      <c r="F47" s="121"/>
      <c r="G47" s="122">
        <v>11110000</v>
      </c>
      <c r="H47" s="122">
        <v>11110000</v>
      </c>
      <c r="I47" s="122">
        <v>11110000</v>
      </c>
      <c r="J47" s="123">
        <v>1</v>
      </c>
      <c r="K47" s="132" t="s">
        <v>337</v>
      </c>
    </row>
    <row r="48" spans="1:11" x14ac:dyDescent="0.2">
      <c r="A48" s="121">
        <v>32</v>
      </c>
      <c r="B48" s="113" t="s">
        <v>319</v>
      </c>
      <c r="C48" s="121">
        <v>3315</v>
      </c>
      <c r="D48" s="121">
        <v>5331</v>
      </c>
      <c r="E48" s="121">
        <v>16013</v>
      </c>
      <c r="F48" s="121"/>
      <c r="G48" s="122">
        <v>995000</v>
      </c>
      <c r="H48" s="122">
        <v>995000</v>
      </c>
      <c r="I48" s="122">
        <v>995000</v>
      </c>
      <c r="J48" s="123">
        <v>1</v>
      </c>
      <c r="K48" s="132" t="s">
        <v>338</v>
      </c>
    </row>
    <row r="49" spans="1:11" x14ac:dyDescent="0.2">
      <c r="A49" s="121">
        <v>32</v>
      </c>
      <c r="B49" s="113" t="s">
        <v>319</v>
      </c>
      <c r="C49" s="121">
        <v>3315</v>
      </c>
      <c r="D49" s="121">
        <v>5331</v>
      </c>
      <c r="E49" s="121">
        <v>16026</v>
      </c>
      <c r="F49" s="121"/>
      <c r="G49" s="122">
        <v>0</v>
      </c>
      <c r="H49" s="122">
        <v>350000</v>
      </c>
      <c r="I49" s="122">
        <v>350000</v>
      </c>
      <c r="J49" s="123">
        <v>1</v>
      </c>
      <c r="K49" s="132" t="s">
        <v>339</v>
      </c>
    </row>
    <row r="50" spans="1:11" x14ac:dyDescent="0.2">
      <c r="A50" s="121">
        <v>32</v>
      </c>
      <c r="B50" s="113" t="s">
        <v>319</v>
      </c>
      <c r="C50" s="121">
        <v>3315</v>
      </c>
      <c r="D50" s="121">
        <v>5331</v>
      </c>
      <c r="E50" s="121">
        <v>16027</v>
      </c>
      <c r="F50" s="121"/>
      <c r="G50" s="122">
        <v>0</v>
      </c>
      <c r="H50" s="122">
        <v>540000</v>
      </c>
      <c r="I50" s="122">
        <v>540000</v>
      </c>
      <c r="J50" s="123">
        <v>1</v>
      </c>
      <c r="K50" s="132" t="s">
        <v>340</v>
      </c>
    </row>
    <row r="51" spans="1:11" x14ac:dyDescent="0.2">
      <c r="A51" s="121">
        <v>32</v>
      </c>
      <c r="B51" s="113" t="s">
        <v>319</v>
      </c>
      <c r="C51" s="121">
        <v>3315</v>
      </c>
      <c r="D51" s="121">
        <v>5331</v>
      </c>
      <c r="E51" s="121">
        <v>16028</v>
      </c>
      <c r="F51" s="121"/>
      <c r="G51" s="122">
        <v>0</v>
      </c>
      <c r="H51" s="122">
        <v>500000</v>
      </c>
      <c r="I51" s="122">
        <v>500000</v>
      </c>
      <c r="J51" s="123">
        <v>1</v>
      </c>
      <c r="K51" s="132" t="s">
        <v>341</v>
      </c>
    </row>
    <row r="52" spans="1:11" x14ac:dyDescent="0.2">
      <c r="A52" s="121">
        <v>32</v>
      </c>
      <c r="B52" s="113" t="s">
        <v>319</v>
      </c>
      <c r="C52" s="121">
        <v>3315</v>
      </c>
      <c r="D52" s="121">
        <v>5331</v>
      </c>
      <c r="E52" s="121">
        <v>33191</v>
      </c>
      <c r="F52" s="121"/>
      <c r="G52" s="122">
        <v>250000</v>
      </c>
      <c r="H52" s="122">
        <v>250000</v>
      </c>
      <c r="I52" s="122">
        <v>250000</v>
      </c>
      <c r="J52" s="123">
        <v>1</v>
      </c>
      <c r="K52" s="132" t="s">
        <v>342</v>
      </c>
    </row>
    <row r="53" spans="1:11" x14ac:dyDescent="0.2">
      <c r="A53" s="121">
        <v>32</v>
      </c>
      <c r="B53" s="113" t="s">
        <v>319</v>
      </c>
      <c r="C53" s="121">
        <v>3315</v>
      </c>
      <c r="D53" s="121">
        <v>5331</v>
      </c>
      <c r="E53" s="121">
        <v>33192</v>
      </c>
      <c r="F53" s="121"/>
      <c r="G53" s="122">
        <v>70000</v>
      </c>
      <c r="H53" s="122">
        <v>70000</v>
      </c>
      <c r="I53" s="122">
        <v>70000</v>
      </c>
      <c r="J53" s="123">
        <v>1</v>
      </c>
      <c r="K53" s="132" t="s">
        <v>343</v>
      </c>
    </row>
    <row r="54" spans="1:11" x14ac:dyDescent="0.2">
      <c r="A54" s="121">
        <v>32</v>
      </c>
      <c r="B54" s="113" t="s">
        <v>319</v>
      </c>
      <c r="C54" s="121">
        <v>3315</v>
      </c>
      <c r="D54" s="121">
        <v>5331</v>
      </c>
      <c r="E54" s="121">
        <v>33991</v>
      </c>
      <c r="F54" s="121"/>
      <c r="G54" s="122">
        <v>250000</v>
      </c>
      <c r="H54" s="122">
        <v>250000</v>
      </c>
      <c r="I54" s="122">
        <v>250000</v>
      </c>
      <c r="J54" s="123">
        <v>1</v>
      </c>
      <c r="K54" s="132" t="s">
        <v>344</v>
      </c>
    </row>
    <row r="55" spans="1:11" x14ac:dyDescent="0.2">
      <c r="A55" s="121">
        <v>32</v>
      </c>
      <c r="B55" s="113" t="s">
        <v>319</v>
      </c>
      <c r="C55" s="121">
        <v>3315</v>
      </c>
      <c r="D55" s="121">
        <v>5336</v>
      </c>
      <c r="E55" s="121"/>
      <c r="F55" s="121">
        <v>214</v>
      </c>
      <c r="G55" s="122">
        <v>0</v>
      </c>
      <c r="H55" s="122">
        <v>50000</v>
      </c>
      <c r="I55" s="122">
        <v>50000</v>
      </c>
      <c r="J55" s="123">
        <v>1</v>
      </c>
      <c r="K55" s="132" t="s">
        <v>902</v>
      </c>
    </row>
    <row r="56" spans="1:11" x14ac:dyDescent="0.2">
      <c r="A56" s="128">
        <v>32</v>
      </c>
      <c r="B56" s="195" t="s">
        <v>319</v>
      </c>
      <c r="C56" s="128"/>
      <c r="D56" s="128"/>
      <c r="E56" s="128"/>
      <c r="F56" s="128"/>
      <c r="G56" s="129">
        <v>12675000</v>
      </c>
      <c r="H56" s="129">
        <v>14115000</v>
      </c>
      <c r="I56" s="129">
        <v>14115000</v>
      </c>
      <c r="J56" s="130">
        <v>1</v>
      </c>
      <c r="K56" s="131" t="s">
        <v>321</v>
      </c>
    </row>
    <row r="57" spans="1:11" x14ac:dyDescent="0.2">
      <c r="A57" s="121">
        <v>32</v>
      </c>
      <c r="B57" s="113" t="s">
        <v>335</v>
      </c>
      <c r="C57" s="121">
        <v>3315</v>
      </c>
      <c r="D57" s="121">
        <v>6351</v>
      </c>
      <c r="E57" s="121">
        <v>16014</v>
      </c>
      <c r="F57" s="121"/>
      <c r="G57" s="122">
        <v>200000</v>
      </c>
      <c r="H57" s="122">
        <v>200000</v>
      </c>
      <c r="I57" s="122">
        <v>200000</v>
      </c>
      <c r="J57" s="123">
        <v>1</v>
      </c>
      <c r="K57" s="132" t="s">
        <v>345</v>
      </c>
    </row>
    <row r="58" spans="1:11" x14ac:dyDescent="0.2">
      <c r="A58" s="121">
        <v>32</v>
      </c>
      <c r="B58" s="113" t="s">
        <v>335</v>
      </c>
      <c r="C58" s="121">
        <v>3315</v>
      </c>
      <c r="D58" s="121">
        <v>6351</v>
      </c>
      <c r="E58" s="121">
        <v>16021</v>
      </c>
      <c r="F58" s="121"/>
      <c r="G58" s="122">
        <v>600000</v>
      </c>
      <c r="H58" s="122">
        <v>600000</v>
      </c>
      <c r="I58" s="122">
        <v>600000</v>
      </c>
      <c r="J58" s="123">
        <v>1</v>
      </c>
      <c r="K58" s="132" t="s">
        <v>346</v>
      </c>
    </row>
    <row r="59" spans="1:11" x14ac:dyDescent="0.2">
      <c r="A59" s="121">
        <v>32</v>
      </c>
      <c r="B59" s="113" t="s">
        <v>335</v>
      </c>
      <c r="C59" s="121">
        <v>3315</v>
      </c>
      <c r="D59" s="121">
        <v>6356</v>
      </c>
      <c r="E59" s="121">
        <v>16020</v>
      </c>
      <c r="F59" s="121">
        <v>34940</v>
      </c>
      <c r="G59" s="122">
        <v>0</v>
      </c>
      <c r="H59" s="122">
        <v>407000</v>
      </c>
      <c r="I59" s="122">
        <v>407000</v>
      </c>
      <c r="J59" s="123">
        <v>1</v>
      </c>
      <c r="K59" s="132" t="s">
        <v>527</v>
      </c>
    </row>
    <row r="60" spans="1:11" x14ac:dyDescent="0.2">
      <c r="A60" s="128">
        <v>32</v>
      </c>
      <c r="B60" s="195" t="s">
        <v>335</v>
      </c>
      <c r="C60" s="128"/>
      <c r="D60" s="128"/>
      <c r="E60" s="128"/>
      <c r="F60" s="128"/>
      <c r="G60" s="129">
        <v>800000</v>
      </c>
      <c r="H60" s="129">
        <v>1207000</v>
      </c>
      <c r="I60" s="129">
        <v>1207000</v>
      </c>
      <c r="J60" s="130">
        <v>1</v>
      </c>
      <c r="K60" s="131" t="s">
        <v>226</v>
      </c>
    </row>
    <row r="61" spans="1:11" x14ac:dyDescent="0.2">
      <c r="A61" s="124">
        <v>32</v>
      </c>
      <c r="B61" s="193"/>
      <c r="C61" s="124"/>
      <c r="D61" s="124"/>
      <c r="E61" s="124"/>
      <c r="F61" s="124"/>
      <c r="G61" s="125">
        <v>13475000</v>
      </c>
      <c r="H61" s="125">
        <v>15322000</v>
      </c>
      <c r="I61" s="125">
        <v>15322000</v>
      </c>
      <c r="J61" s="126">
        <v>1</v>
      </c>
      <c r="K61" s="127" t="s">
        <v>154</v>
      </c>
    </row>
    <row r="62" spans="1:11" x14ac:dyDescent="0.2">
      <c r="A62" s="121">
        <v>33</v>
      </c>
      <c r="B62" s="113" t="s">
        <v>319</v>
      </c>
      <c r="C62" s="121">
        <v>3111</v>
      </c>
      <c r="D62" s="121">
        <v>5331</v>
      </c>
      <c r="E62" s="121">
        <v>1401</v>
      </c>
      <c r="F62" s="121"/>
      <c r="G62" s="122">
        <v>1348000</v>
      </c>
      <c r="H62" s="122">
        <v>1348000</v>
      </c>
      <c r="I62" s="122">
        <v>1348000</v>
      </c>
      <c r="J62" s="123">
        <v>1</v>
      </c>
      <c r="K62" s="132" t="s">
        <v>347</v>
      </c>
    </row>
    <row r="63" spans="1:11" x14ac:dyDescent="0.2">
      <c r="A63" s="121">
        <v>33</v>
      </c>
      <c r="B63" s="113" t="s">
        <v>319</v>
      </c>
      <c r="C63" s="121">
        <v>3113</v>
      </c>
      <c r="D63" s="121">
        <v>5331</v>
      </c>
      <c r="E63" s="121">
        <v>1405</v>
      </c>
      <c r="F63" s="121"/>
      <c r="G63" s="122">
        <v>1750000</v>
      </c>
      <c r="H63" s="122">
        <v>1750000</v>
      </c>
      <c r="I63" s="122">
        <v>1750000</v>
      </c>
      <c r="J63" s="123">
        <v>1</v>
      </c>
      <c r="K63" s="132" t="s">
        <v>155</v>
      </c>
    </row>
    <row r="64" spans="1:11" x14ac:dyDescent="0.2">
      <c r="A64" s="121">
        <v>33</v>
      </c>
      <c r="B64" s="113" t="s">
        <v>319</v>
      </c>
      <c r="C64" s="121">
        <v>3113</v>
      </c>
      <c r="D64" s="121">
        <v>5331</v>
      </c>
      <c r="E64" s="121">
        <v>1406</v>
      </c>
      <c r="F64" s="121"/>
      <c r="G64" s="122">
        <v>2952500</v>
      </c>
      <c r="H64" s="122">
        <v>2952500</v>
      </c>
      <c r="I64" s="122">
        <v>2952500</v>
      </c>
      <c r="J64" s="123">
        <v>1</v>
      </c>
      <c r="K64" s="132" t="s">
        <v>156</v>
      </c>
    </row>
    <row r="65" spans="1:11" x14ac:dyDescent="0.2">
      <c r="A65" s="121">
        <v>33</v>
      </c>
      <c r="B65" s="113" t="s">
        <v>319</v>
      </c>
      <c r="C65" s="121">
        <v>3113</v>
      </c>
      <c r="D65" s="121">
        <v>5331</v>
      </c>
      <c r="E65" s="121">
        <v>14061</v>
      </c>
      <c r="F65" s="121"/>
      <c r="G65" s="122">
        <v>281900</v>
      </c>
      <c r="H65" s="122">
        <v>281900</v>
      </c>
      <c r="I65" s="122">
        <v>281900</v>
      </c>
      <c r="J65" s="123">
        <v>1</v>
      </c>
      <c r="K65" s="132" t="s">
        <v>348</v>
      </c>
    </row>
    <row r="66" spans="1:11" x14ac:dyDescent="0.2">
      <c r="A66" s="121">
        <v>33</v>
      </c>
      <c r="B66" s="113" t="s">
        <v>319</v>
      </c>
      <c r="C66" s="121">
        <v>3113</v>
      </c>
      <c r="D66" s="121">
        <v>5331</v>
      </c>
      <c r="E66" s="121">
        <v>14062</v>
      </c>
      <c r="F66" s="121"/>
      <c r="G66" s="122">
        <v>150000</v>
      </c>
      <c r="H66" s="122">
        <v>20000</v>
      </c>
      <c r="I66" s="122">
        <v>20000</v>
      </c>
      <c r="J66" s="123">
        <v>1</v>
      </c>
      <c r="K66" s="132" t="s">
        <v>349</v>
      </c>
    </row>
    <row r="67" spans="1:11" x14ac:dyDescent="0.2">
      <c r="A67" s="121">
        <v>33</v>
      </c>
      <c r="B67" s="113" t="s">
        <v>319</v>
      </c>
      <c r="C67" s="121">
        <v>3113</v>
      </c>
      <c r="D67" s="121">
        <v>5336</v>
      </c>
      <c r="E67" s="121">
        <v>1405</v>
      </c>
      <c r="F67" s="121">
        <v>33063</v>
      </c>
      <c r="G67" s="122">
        <v>0</v>
      </c>
      <c r="H67" s="122">
        <v>376400</v>
      </c>
      <c r="I67" s="122">
        <v>376339.20000000001</v>
      </c>
      <c r="J67" s="123">
        <v>0.999838</v>
      </c>
      <c r="K67" s="132" t="s">
        <v>488</v>
      </c>
    </row>
    <row r="68" spans="1:11" x14ac:dyDescent="0.2">
      <c r="A68" s="121">
        <v>33</v>
      </c>
      <c r="B68" s="113" t="s">
        <v>319</v>
      </c>
      <c r="C68" s="121">
        <v>3113</v>
      </c>
      <c r="D68" s="121">
        <v>5336</v>
      </c>
      <c r="E68" s="121">
        <v>14012</v>
      </c>
      <c r="F68" s="121">
        <v>33063</v>
      </c>
      <c r="G68" s="122">
        <v>0</v>
      </c>
      <c r="H68" s="122">
        <v>261200</v>
      </c>
      <c r="I68" s="122">
        <v>261113.60000000001</v>
      </c>
      <c r="J68" s="123">
        <v>0.99966900000000003</v>
      </c>
      <c r="K68" s="132" t="s">
        <v>681</v>
      </c>
    </row>
    <row r="69" spans="1:11" x14ac:dyDescent="0.2">
      <c r="A69" s="121">
        <v>33</v>
      </c>
      <c r="B69" s="113" t="s">
        <v>319</v>
      </c>
      <c r="C69" s="121">
        <v>3113</v>
      </c>
      <c r="D69" s="121">
        <v>5336</v>
      </c>
      <c r="E69" s="121">
        <v>14065</v>
      </c>
      <c r="F69" s="121">
        <v>13014</v>
      </c>
      <c r="G69" s="122">
        <v>0</v>
      </c>
      <c r="H69" s="122">
        <v>96400</v>
      </c>
      <c r="I69" s="122">
        <v>96258.75</v>
      </c>
      <c r="J69" s="123">
        <v>0.99853400000000003</v>
      </c>
      <c r="K69" s="132" t="s">
        <v>528</v>
      </c>
    </row>
    <row r="70" spans="1:11" x14ac:dyDescent="0.2">
      <c r="A70" s="121">
        <v>33</v>
      </c>
      <c r="B70" s="113" t="s">
        <v>319</v>
      </c>
      <c r="C70" s="121">
        <v>3113</v>
      </c>
      <c r="D70" s="121">
        <v>5336</v>
      </c>
      <c r="E70" s="121">
        <v>14065</v>
      </c>
      <c r="F70" s="121">
        <v>33063</v>
      </c>
      <c r="G70" s="122">
        <v>0</v>
      </c>
      <c r="H70" s="122">
        <v>572400</v>
      </c>
      <c r="I70" s="122">
        <v>572364</v>
      </c>
      <c r="J70" s="123">
        <v>0.99993699999999996</v>
      </c>
      <c r="K70" s="132" t="s">
        <v>528</v>
      </c>
    </row>
    <row r="71" spans="1:11" x14ac:dyDescent="0.2">
      <c r="A71" s="121">
        <v>33</v>
      </c>
      <c r="B71" s="113" t="s">
        <v>319</v>
      </c>
      <c r="C71" s="121">
        <v>3141</v>
      </c>
      <c r="D71" s="121">
        <v>5331</v>
      </c>
      <c r="E71" s="121">
        <v>1406</v>
      </c>
      <c r="F71" s="121"/>
      <c r="G71" s="122">
        <v>1176000</v>
      </c>
      <c r="H71" s="122">
        <v>1176000</v>
      </c>
      <c r="I71" s="122">
        <v>1176000</v>
      </c>
      <c r="J71" s="123">
        <v>1</v>
      </c>
      <c r="K71" s="132" t="s">
        <v>350</v>
      </c>
    </row>
    <row r="72" spans="1:11" x14ac:dyDescent="0.2">
      <c r="A72" s="121">
        <v>33</v>
      </c>
      <c r="B72" s="113" t="s">
        <v>319</v>
      </c>
      <c r="C72" s="121">
        <v>3231</v>
      </c>
      <c r="D72" s="121">
        <v>5331</v>
      </c>
      <c r="E72" s="121">
        <v>1407</v>
      </c>
      <c r="F72" s="121"/>
      <c r="G72" s="122">
        <v>300000</v>
      </c>
      <c r="H72" s="122">
        <v>300000</v>
      </c>
      <c r="I72" s="122">
        <v>300000</v>
      </c>
      <c r="J72" s="123">
        <v>1</v>
      </c>
      <c r="K72" s="132" t="s">
        <v>157</v>
      </c>
    </row>
    <row r="73" spans="1:11" x14ac:dyDescent="0.2">
      <c r="A73" s="128">
        <v>33</v>
      </c>
      <c r="B73" s="195" t="s">
        <v>319</v>
      </c>
      <c r="C73" s="128"/>
      <c r="D73" s="128"/>
      <c r="E73" s="128"/>
      <c r="F73" s="128"/>
      <c r="G73" s="129">
        <v>7958400</v>
      </c>
      <c r="H73" s="129">
        <v>9134800</v>
      </c>
      <c r="I73" s="129">
        <v>9134475.5500000007</v>
      </c>
      <c r="J73" s="130">
        <v>0.99996448198099575</v>
      </c>
      <c r="K73" s="131" t="s">
        <v>321</v>
      </c>
    </row>
    <row r="74" spans="1:11" x14ac:dyDescent="0.2">
      <c r="A74" s="121">
        <v>33</v>
      </c>
      <c r="B74" s="113" t="s">
        <v>335</v>
      </c>
      <c r="C74" s="121">
        <v>3113</v>
      </c>
      <c r="D74" s="121">
        <v>6351</v>
      </c>
      <c r="E74" s="121">
        <v>14062</v>
      </c>
      <c r="F74" s="121"/>
      <c r="G74" s="122">
        <v>0</v>
      </c>
      <c r="H74" s="122">
        <v>130000</v>
      </c>
      <c r="I74" s="122">
        <v>130000</v>
      </c>
      <c r="J74" s="123">
        <v>1</v>
      </c>
      <c r="K74" s="132" t="s">
        <v>529</v>
      </c>
    </row>
    <row r="75" spans="1:11" x14ac:dyDescent="0.2">
      <c r="A75" s="128">
        <v>33</v>
      </c>
      <c r="B75" s="195" t="s">
        <v>335</v>
      </c>
      <c r="C75" s="128"/>
      <c r="D75" s="128"/>
      <c r="E75" s="128"/>
      <c r="F75" s="128"/>
      <c r="G75" s="129">
        <v>0</v>
      </c>
      <c r="H75" s="129">
        <v>130000</v>
      </c>
      <c r="I75" s="129">
        <v>130000</v>
      </c>
      <c r="J75" s="130">
        <v>1</v>
      </c>
      <c r="K75" s="131" t="s">
        <v>226</v>
      </c>
    </row>
    <row r="76" spans="1:11" x14ac:dyDescent="0.2">
      <c r="A76" s="124">
        <v>33</v>
      </c>
      <c r="B76" s="193"/>
      <c r="C76" s="124"/>
      <c r="D76" s="124"/>
      <c r="E76" s="124"/>
      <c r="F76" s="124"/>
      <c r="G76" s="125">
        <v>7958400</v>
      </c>
      <c r="H76" s="125">
        <v>9264800</v>
      </c>
      <c r="I76" s="125">
        <v>9264475.5500000007</v>
      </c>
      <c r="J76" s="126">
        <v>0.9999649803557551</v>
      </c>
      <c r="K76" s="127" t="s">
        <v>158</v>
      </c>
    </row>
    <row r="77" spans="1:11" x14ac:dyDescent="0.2">
      <c r="A77" s="121">
        <v>36</v>
      </c>
      <c r="B77" s="113" t="s">
        <v>319</v>
      </c>
      <c r="C77" s="121">
        <v>2292</v>
      </c>
      <c r="D77" s="121">
        <v>5193</v>
      </c>
      <c r="E77" s="121"/>
      <c r="F77" s="121"/>
      <c r="G77" s="122">
        <v>419900</v>
      </c>
      <c r="H77" s="122">
        <v>404500</v>
      </c>
      <c r="I77" s="122">
        <v>394852</v>
      </c>
      <c r="J77" s="123">
        <v>0.97614800000000002</v>
      </c>
      <c r="K77" s="132" t="s">
        <v>351</v>
      </c>
    </row>
    <row r="78" spans="1:11" x14ac:dyDescent="0.2">
      <c r="A78" s="121">
        <v>36</v>
      </c>
      <c r="B78" s="113" t="s">
        <v>319</v>
      </c>
      <c r="C78" s="121">
        <v>3399</v>
      </c>
      <c r="D78" s="121">
        <v>5229</v>
      </c>
      <c r="E78" s="121">
        <v>407</v>
      </c>
      <c r="F78" s="121"/>
      <c r="G78" s="122">
        <v>20000</v>
      </c>
      <c r="H78" s="122">
        <v>20000</v>
      </c>
      <c r="I78" s="122">
        <v>19941</v>
      </c>
      <c r="J78" s="123">
        <v>0.99704999999999999</v>
      </c>
      <c r="K78" s="132" t="s">
        <v>159</v>
      </c>
    </row>
    <row r="79" spans="1:11" x14ac:dyDescent="0.2">
      <c r="A79" s="121">
        <v>36</v>
      </c>
      <c r="B79" s="113" t="s">
        <v>319</v>
      </c>
      <c r="C79" s="121">
        <v>3421</v>
      </c>
      <c r="D79" s="121">
        <v>5331</v>
      </c>
      <c r="E79" s="121">
        <v>1403</v>
      </c>
      <c r="F79" s="121"/>
      <c r="G79" s="122">
        <v>230000</v>
      </c>
      <c r="H79" s="122">
        <v>230000</v>
      </c>
      <c r="I79" s="122">
        <v>230000</v>
      </c>
      <c r="J79" s="123">
        <v>1</v>
      </c>
      <c r="K79" s="132" t="s">
        <v>160</v>
      </c>
    </row>
    <row r="80" spans="1:11" x14ac:dyDescent="0.2">
      <c r="A80" s="121">
        <v>36</v>
      </c>
      <c r="B80" s="113" t="s">
        <v>319</v>
      </c>
      <c r="C80" s="121">
        <v>3429</v>
      </c>
      <c r="D80" s="121">
        <v>5229</v>
      </c>
      <c r="E80" s="121">
        <v>408</v>
      </c>
      <c r="F80" s="121"/>
      <c r="G80" s="122">
        <v>20000</v>
      </c>
      <c r="H80" s="122">
        <v>20000</v>
      </c>
      <c r="I80" s="122">
        <v>0</v>
      </c>
      <c r="J80" s="123">
        <v>0</v>
      </c>
      <c r="K80" s="132" t="s">
        <v>161</v>
      </c>
    </row>
    <row r="81" spans="1:11" x14ac:dyDescent="0.2">
      <c r="A81" s="121">
        <v>36</v>
      </c>
      <c r="B81" s="113" t="s">
        <v>319</v>
      </c>
      <c r="C81" s="121">
        <v>3613</v>
      </c>
      <c r="D81" s="121">
        <v>5164</v>
      </c>
      <c r="E81" s="121"/>
      <c r="F81" s="121"/>
      <c r="G81" s="122">
        <v>92000</v>
      </c>
      <c r="H81" s="122">
        <v>92000</v>
      </c>
      <c r="I81" s="122">
        <v>91958</v>
      </c>
      <c r="J81" s="123">
        <v>0.99954299999999996</v>
      </c>
      <c r="K81" s="132" t="s">
        <v>352</v>
      </c>
    </row>
    <row r="82" spans="1:11" x14ac:dyDescent="0.2">
      <c r="A82" s="121">
        <v>36</v>
      </c>
      <c r="B82" s="113" t="s">
        <v>319</v>
      </c>
      <c r="C82" s="121">
        <v>3639</v>
      </c>
      <c r="D82" s="121">
        <v>5141</v>
      </c>
      <c r="E82" s="121">
        <v>546</v>
      </c>
      <c r="F82" s="121"/>
      <c r="G82" s="122">
        <v>84300</v>
      </c>
      <c r="H82" s="122">
        <v>94100</v>
      </c>
      <c r="I82" s="122">
        <v>94016.57</v>
      </c>
      <c r="J82" s="123">
        <v>0.99911300000000003</v>
      </c>
      <c r="K82" s="132" t="s">
        <v>353</v>
      </c>
    </row>
    <row r="83" spans="1:11" x14ac:dyDescent="0.2">
      <c r="A83" s="121">
        <v>36</v>
      </c>
      <c r="B83" s="113" t="s">
        <v>319</v>
      </c>
      <c r="C83" s="121">
        <v>3639</v>
      </c>
      <c r="D83" s="121">
        <v>5141</v>
      </c>
      <c r="E83" s="121">
        <v>5181</v>
      </c>
      <c r="F83" s="121"/>
      <c r="G83" s="122">
        <v>57000</v>
      </c>
      <c r="H83" s="122">
        <v>76700</v>
      </c>
      <c r="I83" s="122">
        <v>76683.95</v>
      </c>
      <c r="J83" s="123">
        <v>0.99978999999999996</v>
      </c>
      <c r="K83" s="132" t="s">
        <v>354</v>
      </c>
    </row>
    <row r="84" spans="1:11" x14ac:dyDescent="0.2">
      <c r="A84" s="121">
        <v>36</v>
      </c>
      <c r="B84" s="113" t="s">
        <v>319</v>
      </c>
      <c r="C84" s="121">
        <v>3639</v>
      </c>
      <c r="D84" s="121">
        <v>5141</v>
      </c>
      <c r="E84" s="121">
        <v>6121</v>
      </c>
      <c r="F84" s="121"/>
      <c r="G84" s="122">
        <v>50000</v>
      </c>
      <c r="H84" s="122">
        <v>109500</v>
      </c>
      <c r="I84" s="122">
        <v>109457.4</v>
      </c>
      <c r="J84" s="123">
        <v>0.99961</v>
      </c>
      <c r="K84" s="132" t="s">
        <v>355</v>
      </c>
    </row>
    <row r="85" spans="1:11" x14ac:dyDescent="0.2">
      <c r="A85" s="121">
        <v>36</v>
      </c>
      <c r="B85" s="113" t="s">
        <v>319</v>
      </c>
      <c r="C85" s="121">
        <v>3639</v>
      </c>
      <c r="D85" s="121">
        <v>5141</v>
      </c>
      <c r="E85" s="121">
        <v>6201</v>
      </c>
      <c r="F85" s="121"/>
      <c r="G85" s="122">
        <v>30000</v>
      </c>
      <c r="H85" s="122">
        <v>44800</v>
      </c>
      <c r="I85" s="122">
        <v>44751.69</v>
      </c>
      <c r="J85" s="123">
        <v>0.99892099999999995</v>
      </c>
      <c r="K85" s="132" t="s">
        <v>356</v>
      </c>
    </row>
    <row r="86" spans="1:11" x14ac:dyDescent="0.2">
      <c r="A86" s="121">
        <v>36</v>
      </c>
      <c r="B86" s="113" t="s">
        <v>319</v>
      </c>
      <c r="C86" s="121">
        <v>3639</v>
      </c>
      <c r="D86" s="121">
        <v>5141</v>
      </c>
      <c r="E86" s="121">
        <v>14011</v>
      </c>
      <c r="F86" s="121"/>
      <c r="G86" s="122">
        <v>69000</v>
      </c>
      <c r="H86" s="122">
        <v>161400</v>
      </c>
      <c r="I86" s="122">
        <v>161355.20000000001</v>
      </c>
      <c r="J86" s="123">
        <v>0.999722</v>
      </c>
      <c r="K86" s="132" t="s">
        <v>162</v>
      </c>
    </row>
    <row r="87" spans="1:11" x14ac:dyDescent="0.2">
      <c r="A87" s="121">
        <v>36</v>
      </c>
      <c r="B87" s="113" t="s">
        <v>319</v>
      </c>
      <c r="C87" s="121">
        <v>3639</v>
      </c>
      <c r="D87" s="121">
        <v>5164</v>
      </c>
      <c r="E87" s="121"/>
      <c r="F87" s="121"/>
      <c r="G87" s="122">
        <v>87000</v>
      </c>
      <c r="H87" s="122">
        <v>87000</v>
      </c>
      <c r="I87" s="122">
        <v>86250</v>
      </c>
      <c r="J87" s="123">
        <v>0.99137900000000001</v>
      </c>
      <c r="K87" s="132" t="s">
        <v>22</v>
      </c>
    </row>
    <row r="88" spans="1:11" x14ac:dyDescent="0.2">
      <c r="A88" s="121">
        <v>36</v>
      </c>
      <c r="B88" s="113" t="s">
        <v>319</v>
      </c>
      <c r="C88" s="121">
        <v>3639</v>
      </c>
      <c r="D88" s="121">
        <v>5229</v>
      </c>
      <c r="E88" s="121">
        <v>406</v>
      </c>
      <c r="F88" s="121"/>
      <c r="G88" s="122">
        <v>7000</v>
      </c>
      <c r="H88" s="122">
        <v>7000</v>
      </c>
      <c r="I88" s="122">
        <v>6567</v>
      </c>
      <c r="J88" s="123">
        <v>0.93814200000000003</v>
      </c>
      <c r="K88" s="132" t="s">
        <v>163</v>
      </c>
    </row>
    <row r="89" spans="1:11" x14ac:dyDescent="0.2">
      <c r="A89" s="121">
        <v>36</v>
      </c>
      <c r="B89" s="113" t="s">
        <v>319</v>
      </c>
      <c r="C89" s="121">
        <v>3639</v>
      </c>
      <c r="D89" s="121">
        <v>5329</v>
      </c>
      <c r="E89" s="121">
        <v>405</v>
      </c>
      <c r="F89" s="121"/>
      <c r="G89" s="122">
        <v>145200</v>
      </c>
      <c r="H89" s="122">
        <v>355200</v>
      </c>
      <c r="I89" s="122">
        <v>355059.87</v>
      </c>
      <c r="J89" s="123">
        <v>0.99960499999999997</v>
      </c>
      <c r="K89" s="132" t="s">
        <v>357</v>
      </c>
    </row>
    <row r="90" spans="1:11" x14ac:dyDescent="0.2">
      <c r="A90" s="121">
        <v>36</v>
      </c>
      <c r="B90" s="113" t="s">
        <v>319</v>
      </c>
      <c r="C90" s="121">
        <v>3723</v>
      </c>
      <c r="D90" s="121">
        <v>5139</v>
      </c>
      <c r="E90" s="121"/>
      <c r="F90" s="121"/>
      <c r="G90" s="122">
        <v>12000</v>
      </c>
      <c r="H90" s="122">
        <v>12000</v>
      </c>
      <c r="I90" s="122">
        <v>10521</v>
      </c>
      <c r="J90" s="123">
        <v>0.87675000000000003</v>
      </c>
      <c r="K90" s="132" t="s">
        <v>21</v>
      </c>
    </row>
    <row r="91" spans="1:11" x14ac:dyDescent="0.2">
      <c r="A91" s="121">
        <v>36</v>
      </c>
      <c r="B91" s="113" t="s">
        <v>319</v>
      </c>
      <c r="C91" s="121">
        <v>5512</v>
      </c>
      <c r="D91" s="121">
        <v>5019</v>
      </c>
      <c r="E91" s="121">
        <v>541</v>
      </c>
      <c r="F91" s="121"/>
      <c r="G91" s="122">
        <v>5000</v>
      </c>
      <c r="H91" s="122">
        <v>23200</v>
      </c>
      <c r="I91" s="122">
        <v>23135</v>
      </c>
      <c r="J91" s="123">
        <v>0.99719800000000003</v>
      </c>
      <c r="K91" s="132" t="s">
        <v>725</v>
      </c>
    </row>
    <row r="92" spans="1:11" x14ac:dyDescent="0.2">
      <c r="A92" s="121">
        <v>36</v>
      </c>
      <c r="B92" s="113" t="s">
        <v>319</v>
      </c>
      <c r="C92" s="121">
        <v>5512</v>
      </c>
      <c r="D92" s="121">
        <v>5019</v>
      </c>
      <c r="E92" s="121">
        <v>541</v>
      </c>
      <c r="F92" s="121">
        <v>14004</v>
      </c>
      <c r="G92" s="122">
        <v>0</v>
      </c>
      <c r="H92" s="122">
        <v>2000</v>
      </c>
      <c r="I92" s="122">
        <v>2000</v>
      </c>
      <c r="J92" s="123">
        <v>1</v>
      </c>
      <c r="K92" s="132" t="s">
        <v>816</v>
      </c>
    </row>
    <row r="93" spans="1:11" x14ac:dyDescent="0.2">
      <c r="A93" s="121">
        <v>36</v>
      </c>
      <c r="B93" s="113" t="s">
        <v>319</v>
      </c>
      <c r="C93" s="121">
        <v>5512</v>
      </c>
      <c r="D93" s="121">
        <v>5021</v>
      </c>
      <c r="E93" s="121">
        <v>541</v>
      </c>
      <c r="F93" s="121"/>
      <c r="G93" s="122">
        <v>30000</v>
      </c>
      <c r="H93" s="122">
        <v>47600</v>
      </c>
      <c r="I93" s="122">
        <v>47520</v>
      </c>
      <c r="J93" s="123">
        <v>0.99831899999999996</v>
      </c>
      <c r="K93" s="132" t="s">
        <v>817</v>
      </c>
    </row>
    <row r="94" spans="1:11" x14ac:dyDescent="0.2">
      <c r="A94" s="121">
        <v>36</v>
      </c>
      <c r="B94" s="113" t="s">
        <v>319</v>
      </c>
      <c r="C94" s="121">
        <v>5512</v>
      </c>
      <c r="D94" s="121">
        <v>5136</v>
      </c>
      <c r="E94" s="121">
        <v>541</v>
      </c>
      <c r="F94" s="121"/>
      <c r="G94" s="122">
        <v>1000</v>
      </c>
      <c r="H94" s="122">
        <v>0</v>
      </c>
      <c r="I94" s="122">
        <v>0</v>
      </c>
      <c r="J94" s="123">
        <v>0</v>
      </c>
      <c r="K94" s="132" t="s">
        <v>818</v>
      </c>
    </row>
    <row r="95" spans="1:11" x14ac:dyDescent="0.2">
      <c r="A95" s="121">
        <v>36</v>
      </c>
      <c r="B95" s="113" t="s">
        <v>319</v>
      </c>
      <c r="C95" s="121">
        <v>5512</v>
      </c>
      <c r="D95" s="121">
        <v>5137</v>
      </c>
      <c r="E95" s="121">
        <v>541</v>
      </c>
      <c r="F95" s="121"/>
      <c r="G95" s="122">
        <v>40000</v>
      </c>
      <c r="H95" s="122">
        <v>65300</v>
      </c>
      <c r="I95" s="122">
        <v>65215.35</v>
      </c>
      <c r="J95" s="123">
        <v>0.99870300000000001</v>
      </c>
      <c r="K95" s="132" t="s">
        <v>819</v>
      </c>
    </row>
    <row r="96" spans="1:11" x14ac:dyDescent="0.2">
      <c r="A96" s="121">
        <v>36</v>
      </c>
      <c r="B96" s="113" t="s">
        <v>319</v>
      </c>
      <c r="C96" s="121">
        <v>5512</v>
      </c>
      <c r="D96" s="121">
        <v>5139</v>
      </c>
      <c r="E96" s="121">
        <v>541</v>
      </c>
      <c r="F96" s="121"/>
      <c r="G96" s="122">
        <v>40000</v>
      </c>
      <c r="H96" s="122">
        <v>60000</v>
      </c>
      <c r="I96" s="122">
        <v>59957.15</v>
      </c>
      <c r="J96" s="123">
        <v>0.99928499999999998</v>
      </c>
      <c r="K96" s="132" t="s">
        <v>820</v>
      </c>
    </row>
    <row r="97" spans="1:11" x14ac:dyDescent="0.2">
      <c r="A97" s="121">
        <v>36</v>
      </c>
      <c r="B97" s="113" t="s">
        <v>319</v>
      </c>
      <c r="C97" s="121">
        <v>5512</v>
      </c>
      <c r="D97" s="121">
        <v>5151</v>
      </c>
      <c r="E97" s="121">
        <v>541</v>
      </c>
      <c r="F97" s="121"/>
      <c r="G97" s="122">
        <v>20000</v>
      </c>
      <c r="H97" s="122">
        <v>13500</v>
      </c>
      <c r="I97" s="122">
        <v>13410</v>
      </c>
      <c r="J97" s="123">
        <v>0.99333300000000002</v>
      </c>
      <c r="K97" s="132" t="s">
        <v>821</v>
      </c>
    </row>
    <row r="98" spans="1:11" x14ac:dyDescent="0.2">
      <c r="A98" s="121">
        <v>36</v>
      </c>
      <c r="B98" s="113" t="s">
        <v>319</v>
      </c>
      <c r="C98" s="121">
        <v>5512</v>
      </c>
      <c r="D98" s="121">
        <v>5153</v>
      </c>
      <c r="E98" s="121">
        <v>541</v>
      </c>
      <c r="F98" s="121"/>
      <c r="G98" s="122">
        <v>60000</v>
      </c>
      <c r="H98" s="122">
        <v>49000</v>
      </c>
      <c r="I98" s="122">
        <v>48995.43</v>
      </c>
      <c r="J98" s="123">
        <v>0.99990599999999996</v>
      </c>
      <c r="K98" s="132" t="s">
        <v>822</v>
      </c>
    </row>
    <row r="99" spans="1:11" x14ac:dyDescent="0.2">
      <c r="A99" s="121">
        <v>36</v>
      </c>
      <c r="B99" s="113" t="s">
        <v>319</v>
      </c>
      <c r="C99" s="121">
        <v>5512</v>
      </c>
      <c r="D99" s="121">
        <v>5154</v>
      </c>
      <c r="E99" s="121">
        <v>541</v>
      </c>
      <c r="F99" s="121"/>
      <c r="G99" s="122">
        <v>45000</v>
      </c>
      <c r="H99" s="122">
        <v>24400</v>
      </c>
      <c r="I99" s="122">
        <v>24324</v>
      </c>
      <c r="J99" s="123">
        <v>0.99688500000000002</v>
      </c>
      <c r="K99" s="132" t="s">
        <v>823</v>
      </c>
    </row>
    <row r="100" spans="1:11" x14ac:dyDescent="0.2">
      <c r="A100" s="121">
        <v>36</v>
      </c>
      <c r="B100" s="113" t="s">
        <v>319</v>
      </c>
      <c r="C100" s="121">
        <v>5512</v>
      </c>
      <c r="D100" s="121">
        <v>5156</v>
      </c>
      <c r="E100" s="121">
        <v>541</v>
      </c>
      <c r="F100" s="121"/>
      <c r="G100" s="122">
        <v>25000</v>
      </c>
      <c r="H100" s="122">
        <v>14000</v>
      </c>
      <c r="I100" s="122">
        <v>13909</v>
      </c>
      <c r="J100" s="123">
        <v>0.99350000000000005</v>
      </c>
      <c r="K100" s="132" t="s">
        <v>824</v>
      </c>
    </row>
    <row r="101" spans="1:11" x14ac:dyDescent="0.2">
      <c r="A101" s="121">
        <v>36</v>
      </c>
      <c r="B101" s="113" t="s">
        <v>319</v>
      </c>
      <c r="C101" s="121">
        <v>5512</v>
      </c>
      <c r="D101" s="121">
        <v>5156</v>
      </c>
      <c r="E101" s="121">
        <v>541</v>
      </c>
      <c r="F101" s="121">
        <v>14004</v>
      </c>
      <c r="G101" s="122">
        <v>0</v>
      </c>
      <c r="H101" s="122">
        <v>4100</v>
      </c>
      <c r="I101" s="122">
        <v>4057</v>
      </c>
      <c r="J101" s="123">
        <v>0.98951199999999995</v>
      </c>
      <c r="K101" s="132" t="s">
        <v>825</v>
      </c>
    </row>
    <row r="102" spans="1:11" x14ac:dyDescent="0.2">
      <c r="A102" s="121">
        <v>36</v>
      </c>
      <c r="B102" s="113" t="s">
        <v>319</v>
      </c>
      <c r="C102" s="121">
        <v>5512</v>
      </c>
      <c r="D102" s="121">
        <v>5162</v>
      </c>
      <c r="E102" s="121">
        <v>541</v>
      </c>
      <c r="F102" s="121"/>
      <c r="G102" s="122">
        <v>3000</v>
      </c>
      <c r="H102" s="122">
        <v>9600</v>
      </c>
      <c r="I102" s="122">
        <v>9534</v>
      </c>
      <c r="J102" s="123">
        <v>0.99312500000000004</v>
      </c>
      <c r="K102" s="132" t="s">
        <v>826</v>
      </c>
    </row>
    <row r="103" spans="1:11" x14ac:dyDescent="0.2">
      <c r="A103" s="121">
        <v>36</v>
      </c>
      <c r="B103" s="113" t="s">
        <v>319</v>
      </c>
      <c r="C103" s="121">
        <v>5512</v>
      </c>
      <c r="D103" s="121">
        <v>5163</v>
      </c>
      <c r="E103" s="121">
        <v>541</v>
      </c>
      <c r="F103" s="121"/>
      <c r="G103" s="122">
        <v>35000</v>
      </c>
      <c r="H103" s="122">
        <v>30600</v>
      </c>
      <c r="I103" s="122">
        <v>30327</v>
      </c>
      <c r="J103" s="123">
        <v>0.99107800000000001</v>
      </c>
      <c r="K103" s="132" t="s">
        <v>827</v>
      </c>
    </row>
    <row r="104" spans="1:11" x14ac:dyDescent="0.2">
      <c r="A104" s="121">
        <v>36</v>
      </c>
      <c r="B104" s="113" t="s">
        <v>319</v>
      </c>
      <c r="C104" s="121">
        <v>5512</v>
      </c>
      <c r="D104" s="121">
        <v>5167</v>
      </c>
      <c r="E104" s="121">
        <v>541</v>
      </c>
      <c r="F104" s="121"/>
      <c r="G104" s="122">
        <v>0</v>
      </c>
      <c r="H104" s="122">
        <v>1100</v>
      </c>
      <c r="I104" s="122">
        <v>1006</v>
      </c>
      <c r="J104" s="123">
        <v>0.91454500000000005</v>
      </c>
      <c r="K104" s="132" t="s">
        <v>828</v>
      </c>
    </row>
    <row r="105" spans="1:11" x14ac:dyDescent="0.2">
      <c r="A105" s="121">
        <v>36</v>
      </c>
      <c r="B105" s="113" t="s">
        <v>319</v>
      </c>
      <c r="C105" s="121">
        <v>5512</v>
      </c>
      <c r="D105" s="121">
        <v>5169</v>
      </c>
      <c r="E105" s="121">
        <v>541</v>
      </c>
      <c r="F105" s="121"/>
      <c r="G105" s="122">
        <v>6000</v>
      </c>
      <c r="H105" s="122">
        <v>0</v>
      </c>
      <c r="I105" s="122">
        <v>0</v>
      </c>
      <c r="J105" s="123">
        <v>0</v>
      </c>
      <c r="K105" s="132" t="s">
        <v>829</v>
      </c>
    </row>
    <row r="106" spans="1:11" x14ac:dyDescent="0.2">
      <c r="A106" s="121">
        <v>36</v>
      </c>
      <c r="B106" s="113" t="s">
        <v>319</v>
      </c>
      <c r="C106" s="121">
        <v>5512</v>
      </c>
      <c r="D106" s="121">
        <v>5171</v>
      </c>
      <c r="E106" s="121">
        <v>541</v>
      </c>
      <c r="F106" s="121"/>
      <c r="G106" s="122">
        <v>50000</v>
      </c>
      <c r="H106" s="122">
        <v>24200</v>
      </c>
      <c r="I106" s="122">
        <v>24126.6</v>
      </c>
      <c r="J106" s="123">
        <v>0.99696600000000002</v>
      </c>
      <c r="K106" s="132" t="s">
        <v>830</v>
      </c>
    </row>
    <row r="107" spans="1:11" x14ac:dyDescent="0.2">
      <c r="A107" s="121">
        <v>36</v>
      </c>
      <c r="B107" s="113" t="s">
        <v>319</v>
      </c>
      <c r="C107" s="121">
        <v>6310</v>
      </c>
      <c r="D107" s="121">
        <v>5163</v>
      </c>
      <c r="E107" s="121"/>
      <c r="F107" s="121"/>
      <c r="G107" s="122">
        <v>30000</v>
      </c>
      <c r="H107" s="122">
        <v>91900</v>
      </c>
      <c r="I107" s="122">
        <v>91884.03</v>
      </c>
      <c r="J107" s="123">
        <v>0.99982599999999999</v>
      </c>
      <c r="K107" s="132" t="s">
        <v>164</v>
      </c>
    </row>
    <row r="108" spans="1:11" x14ac:dyDescent="0.2">
      <c r="A108" s="121">
        <v>36</v>
      </c>
      <c r="B108" s="113" t="s">
        <v>319</v>
      </c>
      <c r="C108" s="121">
        <v>6399</v>
      </c>
      <c r="D108" s="121">
        <v>5362</v>
      </c>
      <c r="E108" s="121"/>
      <c r="F108" s="121"/>
      <c r="G108" s="122">
        <v>20000</v>
      </c>
      <c r="H108" s="122">
        <v>0</v>
      </c>
      <c r="I108" s="122">
        <v>0.4</v>
      </c>
      <c r="J108" s="123">
        <v>0</v>
      </c>
      <c r="K108" s="132" t="s">
        <v>164</v>
      </c>
    </row>
    <row r="109" spans="1:11" x14ac:dyDescent="0.2">
      <c r="A109" s="121">
        <v>36</v>
      </c>
      <c r="B109" s="113" t="s">
        <v>319</v>
      </c>
      <c r="C109" s="121">
        <v>6399</v>
      </c>
      <c r="D109" s="121">
        <v>5362</v>
      </c>
      <c r="E109" s="121">
        <v>454</v>
      </c>
      <c r="F109" s="121"/>
      <c r="G109" s="122">
        <v>209000</v>
      </c>
      <c r="H109" s="122">
        <v>172600</v>
      </c>
      <c r="I109" s="122">
        <v>172553.68</v>
      </c>
      <c r="J109" s="123">
        <v>0.99973100000000004</v>
      </c>
      <c r="K109" s="132" t="s">
        <v>165</v>
      </c>
    </row>
    <row r="110" spans="1:11" x14ac:dyDescent="0.2">
      <c r="A110" s="128">
        <v>36</v>
      </c>
      <c r="B110" s="195" t="s">
        <v>319</v>
      </c>
      <c r="C110" s="128"/>
      <c r="D110" s="128"/>
      <c r="E110" s="128"/>
      <c r="F110" s="128"/>
      <c r="G110" s="129">
        <v>1942400</v>
      </c>
      <c r="H110" s="129">
        <v>2347300</v>
      </c>
      <c r="I110" s="129">
        <v>2313368.3199999998</v>
      </c>
      <c r="J110" s="130">
        <v>0.98554437864780808</v>
      </c>
      <c r="K110" s="131" t="s">
        <v>321</v>
      </c>
    </row>
    <row r="111" spans="1:11" x14ac:dyDescent="0.2">
      <c r="A111" s="121">
        <v>36</v>
      </c>
      <c r="B111" s="113" t="s">
        <v>335</v>
      </c>
      <c r="C111" s="121">
        <v>3639</v>
      </c>
      <c r="D111" s="121">
        <v>6349</v>
      </c>
      <c r="E111" s="121">
        <v>405</v>
      </c>
      <c r="F111" s="121"/>
      <c r="G111" s="122">
        <v>0</v>
      </c>
      <c r="H111" s="122">
        <v>20400</v>
      </c>
      <c r="I111" s="122">
        <v>20334.16</v>
      </c>
      <c r="J111" s="123">
        <v>0.99677199999999999</v>
      </c>
      <c r="K111" s="132" t="s">
        <v>530</v>
      </c>
    </row>
    <row r="112" spans="1:11" x14ac:dyDescent="0.2">
      <c r="A112" s="128">
        <v>36</v>
      </c>
      <c r="B112" s="195" t="s">
        <v>335</v>
      </c>
      <c r="C112" s="128"/>
      <c r="D112" s="128"/>
      <c r="E112" s="128"/>
      <c r="F112" s="128"/>
      <c r="G112" s="129">
        <v>0</v>
      </c>
      <c r="H112" s="129">
        <v>20400</v>
      </c>
      <c r="I112" s="129">
        <v>20334.16</v>
      </c>
      <c r="J112" s="130">
        <v>0.99677254901960788</v>
      </c>
      <c r="K112" s="131" t="s">
        <v>226</v>
      </c>
    </row>
    <row r="113" spans="1:11" x14ac:dyDescent="0.2">
      <c r="A113" s="124">
        <v>36</v>
      </c>
      <c r="B113" s="193"/>
      <c r="C113" s="124"/>
      <c r="D113" s="124"/>
      <c r="E113" s="124"/>
      <c r="F113" s="124"/>
      <c r="G113" s="125">
        <v>1942400</v>
      </c>
      <c r="H113" s="125">
        <v>2367700</v>
      </c>
      <c r="I113" s="125">
        <v>2333702.48</v>
      </c>
      <c r="J113" s="126">
        <v>0.98564112007433369</v>
      </c>
      <c r="K113" s="127" t="s">
        <v>166</v>
      </c>
    </row>
    <row r="114" spans="1:11" x14ac:dyDescent="0.2">
      <c r="A114" s="121">
        <v>41</v>
      </c>
      <c r="B114" s="113" t="s">
        <v>319</v>
      </c>
      <c r="C114" s="121">
        <v>2212</v>
      </c>
      <c r="D114" s="121">
        <v>5169</v>
      </c>
      <c r="E114" s="121">
        <v>545</v>
      </c>
      <c r="F114" s="121"/>
      <c r="G114" s="122">
        <v>300000</v>
      </c>
      <c r="H114" s="122">
        <v>300000</v>
      </c>
      <c r="I114" s="122">
        <v>91960</v>
      </c>
      <c r="J114" s="123">
        <v>0.306533</v>
      </c>
      <c r="K114" s="132" t="s">
        <v>903</v>
      </c>
    </row>
    <row r="115" spans="1:11" x14ac:dyDescent="0.2">
      <c r="A115" s="121">
        <v>41</v>
      </c>
      <c r="B115" s="113" t="s">
        <v>319</v>
      </c>
      <c r="C115" s="121">
        <v>2212</v>
      </c>
      <c r="D115" s="121">
        <v>5171</v>
      </c>
      <c r="E115" s="121">
        <v>509</v>
      </c>
      <c r="F115" s="121"/>
      <c r="G115" s="122">
        <v>150000</v>
      </c>
      <c r="H115" s="122">
        <v>150000</v>
      </c>
      <c r="I115" s="122">
        <v>0</v>
      </c>
      <c r="J115" s="123">
        <v>0</v>
      </c>
      <c r="K115" s="132" t="s">
        <v>20</v>
      </c>
    </row>
    <row r="116" spans="1:11" x14ac:dyDescent="0.2">
      <c r="A116" s="121">
        <v>41</v>
      </c>
      <c r="B116" s="113" t="s">
        <v>319</v>
      </c>
      <c r="C116" s="121">
        <v>2219</v>
      </c>
      <c r="D116" s="121">
        <v>5137</v>
      </c>
      <c r="E116" s="121">
        <v>523</v>
      </c>
      <c r="F116" s="121"/>
      <c r="G116" s="122">
        <v>0</v>
      </c>
      <c r="H116" s="122">
        <v>17000</v>
      </c>
      <c r="I116" s="122">
        <v>16995</v>
      </c>
      <c r="J116" s="123">
        <v>0.99970499999999995</v>
      </c>
      <c r="K116" s="132" t="s">
        <v>666</v>
      </c>
    </row>
    <row r="117" spans="1:11" x14ac:dyDescent="0.2">
      <c r="A117" s="121">
        <v>41</v>
      </c>
      <c r="B117" s="113" t="s">
        <v>319</v>
      </c>
      <c r="C117" s="121">
        <v>2219</v>
      </c>
      <c r="D117" s="121">
        <v>5169</v>
      </c>
      <c r="E117" s="121">
        <v>5181</v>
      </c>
      <c r="F117" s="121"/>
      <c r="G117" s="122">
        <v>0</v>
      </c>
      <c r="H117" s="122">
        <v>153000</v>
      </c>
      <c r="I117" s="122">
        <v>152928.20000000001</v>
      </c>
      <c r="J117" s="123">
        <v>0.99953000000000003</v>
      </c>
      <c r="K117" s="132" t="s">
        <v>793</v>
      </c>
    </row>
    <row r="118" spans="1:11" x14ac:dyDescent="0.2">
      <c r="A118" s="121">
        <v>41</v>
      </c>
      <c r="B118" s="113" t="s">
        <v>319</v>
      </c>
      <c r="C118" s="121">
        <v>2219</v>
      </c>
      <c r="D118" s="121">
        <v>5169</v>
      </c>
      <c r="E118" s="121">
        <v>5181</v>
      </c>
      <c r="F118" s="121">
        <v>17015</v>
      </c>
      <c r="G118" s="122">
        <v>0</v>
      </c>
      <c r="H118" s="122">
        <v>7800</v>
      </c>
      <c r="I118" s="122">
        <v>7744</v>
      </c>
      <c r="J118" s="123">
        <v>0.99282000000000004</v>
      </c>
      <c r="K118" s="132" t="s">
        <v>794</v>
      </c>
    </row>
    <row r="119" spans="1:11" x14ac:dyDescent="0.2">
      <c r="A119" s="121">
        <v>41</v>
      </c>
      <c r="B119" s="113" t="s">
        <v>319</v>
      </c>
      <c r="C119" s="121">
        <v>2219</v>
      </c>
      <c r="D119" s="121">
        <v>5169</v>
      </c>
      <c r="E119" s="121">
        <v>5181</v>
      </c>
      <c r="F119" s="121">
        <v>17016</v>
      </c>
      <c r="G119" s="122">
        <v>0</v>
      </c>
      <c r="H119" s="122">
        <v>131700</v>
      </c>
      <c r="I119" s="122">
        <v>131648</v>
      </c>
      <c r="J119" s="123">
        <v>0.99960499999999997</v>
      </c>
      <c r="K119" s="132" t="s">
        <v>794</v>
      </c>
    </row>
    <row r="120" spans="1:11" x14ac:dyDescent="0.2">
      <c r="A120" s="121">
        <v>41</v>
      </c>
      <c r="B120" s="113" t="s">
        <v>319</v>
      </c>
      <c r="C120" s="121">
        <v>2219</v>
      </c>
      <c r="D120" s="121">
        <v>5171</v>
      </c>
      <c r="E120" s="121">
        <v>523</v>
      </c>
      <c r="F120" s="121"/>
      <c r="G120" s="122">
        <v>0</v>
      </c>
      <c r="H120" s="122">
        <v>1813400</v>
      </c>
      <c r="I120" s="122">
        <v>1813021</v>
      </c>
      <c r="J120" s="123">
        <v>0.99979099999999999</v>
      </c>
      <c r="K120" s="132" t="s">
        <v>531</v>
      </c>
    </row>
    <row r="121" spans="1:11" x14ac:dyDescent="0.2">
      <c r="A121" s="121">
        <v>41</v>
      </c>
      <c r="B121" s="113" t="s">
        <v>319</v>
      </c>
      <c r="C121" s="121">
        <v>2219</v>
      </c>
      <c r="D121" s="121">
        <v>5171</v>
      </c>
      <c r="E121" s="121">
        <v>566</v>
      </c>
      <c r="F121" s="121"/>
      <c r="G121" s="122">
        <v>0</v>
      </c>
      <c r="H121" s="122">
        <v>1120000</v>
      </c>
      <c r="I121" s="122">
        <v>1019126.7</v>
      </c>
      <c r="J121" s="123">
        <v>0.90993400000000002</v>
      </c>
      <c r="K121" s="132" t="s">
        <v>358</v>
      </c>
    </row>
    <row r="122" spans="1:11" x14ac:dyDescent="0.2">
      <c r="A122" s="121">
        <v>41</v>
      </c>
      <c r="B122" s="113" t="s">
        <v>319</v>
      </c>
      <c r="C122" s="121">
        <v>2229</v>
      </c>
      <c r="D122" s="121">
        <v>5123</v>
      </c>
      <c r="E122" s="121">
        <v>504</v>
      </c>
      <c r="F122" s="121"/>
      <c r="G122" s="122">
        <v>0</v>
      </c>
      <c r="H122" s="122">
        <v>120400</v>
      </c>
      <c r="I122" s="122">
        <v>120399.6</v>
      </c>
      <c r="J122" s="123">
        <v>0.999996</v>
      </c>
      <c r="K122" s="132" t="s">
        <v>795</v>
      </c>
    </row>
    <row r="123" spans="1:11" x14ac:dyDescent="0.2">
      <c r="A123" s="121">
        <v>41</v>
      </c>
      <c r="B123" s="113" t="s">
        <v>319</v>
      </c>
      <c r="C123" s="121">
        <v>2229</v>
      </c>
      <c r="D123" s="121">
        <v>5137</v>
      </c>
      <c r="E123" s="121">
        <v>504</v>
      </c>
      <c r="F123" s="121"/>
      <c r="G123" s="122">
        <v>0</v>
      </c>
      <c r="H123" s="122">
        <v>34300</v>
      </c>
      <c r="I123" s="122">
        <v>34295.800000000003</v>
      </c>
      <c r="J123" s="123">
        <v>0.99987700000000002</v>
      </c>
      <c r="K123" s="132" t="s">
        <v>359</v>
      </c>
    </row>
    <row r="124" spans="1:11" x14ac:dyDescent="0.2">
      <c r="A124" s="121">
        <v>41</v>
      </c>
      <c r="B124" s="113" t="s">
        <v>319</v>
      </c>
      <c r="C124" s="121">
        <v>2229</v>
      </c>
      <c r="D124" s="121">
        <v>5169</v>
      </c>
      <c r="E124" s="121">
        <v>504</v>
      </c>
      <c r="F124" s="121"/>
      <c r="G124" s="122">
        <v>100000</v>
      </c>
      <c r="H124" s="122">
        <v>45300</v>
      </c>
      <c r="I124" s="122">
        <v>32748.7</v>
      </c>
      <c r="J124" s="123">
        <v>0.72292900000000004</v>
      </c>
      <c r="K124" s="132" t="s">
        <v>19</v>
      </c>
    </row>
    <row r="125" spans="1:11" x14ac:dyDescent="0.2">
      <c r="A125" s="121">
        <v>41</v>
      </c>
      <c r="B125" s="113" t="s">
        <v>319</v>
      </c>
      <c r="C125" s="121">
        <v>3111</v>
      </c>
      <c r="D125" s="121">
        <v>5909</v>
      </c>
      <c r="E125" s="121"/>
      <c r="F125" s="121"/>
      <c r="G125" s="122">
        <v>0</v>
      </c>
      <c r="H125" s="122">
        <v>264000</v>
      </c>
      <c r="I125" s="122">
        <v>264000</v>
      </c>
      <c r="J125" s="123">
        <v>1</v>
      </c>
      <c r="K125" s="132" t="s">
        <v>796</v>
      </c>
    </row>
    <row r="126" spans="1:11" x14ac:dyDescent="0.2">
      <c r="A126" s="121">
        <v>41</v>
      </c>
      <c r="B126" s="113" t="s">
        <v>319</v>
      </c>
      <c r="C126" s="121">
        <v>3113</v>
      </c>
      <c r="D126" s="121">
        <v>5139</v>
      </c>
      <c r="E126" s="121">
        <v>553</v>
      </c>
      <c r="F126" s="121"/>
      <c r="G126" s="122">
        <v>0</v>
      </c>
      <c r="H126" s="122">
        <v>8500</v>
      </c>
      <c r="I126" s="122">
        <v>8439</v>
      </c>
      <c r="J126" s="123">
        <v>0.99282300000000001</v>
      </c>
      <c r="K126" s="132" t="s">
        <v>667</v>
      </c>
    </row>
    <row r="127" spans="1:11" x14ac:dyDescent="0.2">
      <c r="A127" s="121">
        <v>41</v>
      </c>
      <c r="B127" s="113" t="s">
        <v>319</v>
      </c>
      <c r="C127" s="121">
        <v>3315</v>
      </c>
      <c r="D127" s="121">
        <v>5164</v>
      </c>
      <c r="E127" s="121">
        <v>559</v>
      </c>
      <c r="F127" s="121"/>
      <c r="G127" s="122">
        <v>350000</v>
      </c>
      <c r="H127" s="122">
        <v>263500</v>
      </c>
      <c r="I127" s="122">
        <v>263410</v>
      </c>
      <c r="J127" s="123">
        <v>0.99965800000000005</v>
      </c>
      <c r="K127" s="132" t="s">
        <v>904</v>
      </c>
    </row>
    <row r="128" spans="1:11" x14ac:dyDescent="0.2">
      <c r="A128" s="121">
        <v>41</v>
      </c>
      <c r="B128" s="113" t="s">
        <v>319</v>
      </c>
      <c r="C128" s="121">
        <v>3315</v>
      </c>
      <c r="D128" s="121">
        <v>5169</v>
      </c>
      <c r="E128" s="121"/>
      <c r="F128" s="121"/>
      <c r="G128" s="122">
        <v>0</v>
      </c>
      <c r="H128" s="122">
        <v>33000</v>
      </c>
      <c r="I128" s="122">
        <v>32735</v>
      </c>
      <c r="J128" s="123">
        <v>0.99196899999999999</v>
      </c>
      <c r="K128" s="132" t="s">
        <v>797</v>
      </c>
    </row>
    <row r="129" spans="1:11" x14ac:dyDescent="0.2">
      <c r="A129" s="121">
        <v>41</v>
      </c>
      <c r="B129" s="113" t="s">
        <v>319</v>
      </c>
      <c r="C129" s="121">
        <v>3315</v>
      </c>
      <c r="D129" s="121">
        <v>5169</v>
      </c>
      <c r="E129" s="121">
        <v>537</v>
      </c>
      <c r="F129" s="121"/>
      <c r="G129" s="122">
        <v>0</v>
      </c>
      <c r="H129" s="122">
        <v>48500</v>
      </c>
      <c r="I129" s="122">
        <v>48472</v>
      </c>
      <c r="J129" s="123">
        <v>0.99942200000000003</v>
      </c>
      <c r="K129" s="132" t="s">
        <v>798</v>
      </c>
    </row>
    <row r="130" spans="1:11" x14ac:dyDescent="0.2">
      <c r="A130" s="121">
        <v>41</v>
      </c>
      <c r="B130" s="113" t="s">
        <v>319</v>
      </c>
      <c r="C130" s="121">
        <v>3315</v>
      </c>
      <c r="D130" s="121">
        <v>5171</v>
      </c>
      <c r="E130" s="121">
        <v>537</v>
      </c>
      <c r="F130" s="121"/>
      <c r="G130" s="122">
        <v>1000000</v>
      </c>
      <c r="H130" s="122">
        <v>583000</v>
      </c>
      <c r="I130" s="122">
        <v>559722</v>
      </c>
      <c r="J130" s="123">
        <v>0.96007200000000004</v>
      </c>
      <c r="K130" s="132" t="s">
        <v>168</v>
      </c>
    </row>
    <row r="131" spans="1:11" x14ac:dyDescent="0.2">
      <c r="A131" s="121">
        <v>41</v>
      </c>
      <c r="B131" s="113" t="s">
        <v>319</v>
      </c>
      <c r="C131" s="121">
        <v>3322</v>
      </c>
      <c r="D131" s="121">
        <v>5169</v>
      </c>
      <c r="E131" s="121">
        <v>546</v>
      </c>
      <c r="F131" s="121"/>
      <c r="G131" s="122">
        <v>0</v>
      </c>
      <c r="H131" s="122">
        <v>67800</v>
      </c>
      <c r="I131" s="122">
        <v>6776</v>
      </c>
      <c r="J131" s="123">
        <v>9.9941000000000002E-2</v>
      </c>
      <c r="K131" s="132" t="s">
        <v>668</v>
      </c>
    </row>
    <row r="132" spans="1:11" x14ac:dyDescent="0.2">
      <c r="A132" s="121">
        <v>41</v>
      </c>
      <c r="B132" s="113" t="s">
        <v>319</v>
      </c>
      <c r="C132" s="121">
        <v>3322</v>
      </c>
      <c r="D132" s="121">
        <v>5169</v>
      </c>
      <c r="E132" s="121">
        <v>546</v>
      </c>
      <c r="F132" s="121">
        <v>17015</v>
      </c>
      <c r="G132" s="122">
        <v>0</v>
      </c>
      <c r="H132" s="122">
        <v>0</v>
      </c>
      <c r="I132" s="122">
        <v>3388</v>
      </c>
      <c r="J132" s="123">
        <v>0</v>
      </c>
      <c r="K132" s="132" t="s">
        <v>668</v>
      </c>
    </row>
    <row r="133" spans="1:11" x14ac:dyDescent="0.2">
      <c r="A133" s="121">
        <v>41</v>
      </c>
      <c r="B133" s="113" t="s">
        <v>319</v>
      </c>
      <c r="C133" s="121">
        <v>3322</v>
      </c>
      <c r="D133" s="121">
        <v>5169</v>
      </c>
      <c r="E133" s="121">
        <v>546</v>
      </c>
      <c r="F133" s="121">
        <v>17016</v>
      </c>
      <c r="G133" s="122">
        <v>0</v>
      </c>
      <c r="H133" s="122">
        <v>0</v>
      </c>
      <c r="I133" s="122">
        <v>57596</v>
      </c>
      <c r="J133" s="123">
        <v>0</v>
      </c>
      <c r="K133" s="132" t="s">
        <v>668</v>
      </c>
    </row>
    <row r="134" spans="1:11" x14ac:dyDescent="0.2">
      <c r="A134" s="121">
        <v>41</v>
      </c>
      <c r="B134" s="113" t="s">
        <v>319</v>
      </c>
      <c r="C134" s="121">
        <v>3322</v>
      </c>
      <c r="D134" s="121">
        <v>5169</v>
      </c>
      <c r="E134" s="121">
        <v>564</v>
      </c>
      <c r="F134" s="121"/>
      <c r="G134" s="122">
        <v>0</v>
      </c>
      <c r="H134" s="122">
        <v>6800</v>
      </c>
      <c r="I134" s="122">
        <v>6776</v>
      </c>
      <c r="J134" s="123">
        <v>0.99646999999999997</v>
      </c>
      <c r="K134" s="132" t="s">
        <v>831</v>
      </c>
    </row>
    <row r="135" spans="1:11" x14ac:dyDescent="0.2">
      <c r="A135" s="121">
        <v>41</v>
      </c>
      <c r="B135" s="113" t="s">
        <v>319</v>
      </c>
      <c r="C135" s="121">
        <v>3322</v>
      </c>
      <c r="D135" s="121">
        <v>5169</v>
      </c>
      <c r="E135" s="121">
        <v>564</v>
      </c>
      <c r="F135" s="121">
        <v>17015</v>
      </c>
      <c r="G135" s="122">
        <v>0</v>
      </c>
      <c r="H135" s="122">
        <v>3400</v>
      </c>
      <c r="I135" s="122">
        <v>3388</v>
      </c>
      <c r="J135" s="123">
        <v>0.99646999999999997</v>
      </c>
      <c r="K135" s="132" t="s">
        <v>831</v>
      </c>
    </row>
    <row r="136" spans="1:11" x14ac:dyDescent="0.2">
      <c r="A136" s="121">
        <v>41</v>
      </c>
      <c r="B136" s="113" t="s">
        <v>319</v>
      </c>
      <c r="C136" s="121">
        <v>3322</v>
      </c>
      <c r="D136" s="121">
        <v>5169</v>
      </c>
      <c r="E136" s="121">
        <v>564</v>
      </c>
      <c r="F136" s="121">
        <v>17016</v>
      </c>
      <c r="G136" s="122">
        <v>0</v>
      </c>
      <c r="H136" s="122">
        <v>57600</v>
      </c>
      <c r="I136" s="122">
        <v>57596</v>
      </c>
      <c r="J136" s="123">
        <v>0.99992999999999999</v>
      </c>
      <c r="K136" s="132" t="s">
        <v>831</v>
      </c>
    </row>
    <row r="137" spans="1:11" x14ac:dyDescent="0.2">
      <c r="A137" s="121">
        <v>41</v>
      </c>
      <c r="B137" s="113" t="s">
        <v>319</v>
      </c>
      <c r="C137" s="121">
        <v>3326</v>
      </c>
      <c r="D137" s="121">
        <v>5171</v>
      </c>
      <c r="E137" s="121">
        <v>558</v>
      </c>
      <c r="F137" s="121"/>
      <c r="G137" s="122">
        <v>0</v>
      </c>
      <c r="H137" s="122">
        <v>4000</v>
      </c>
      <c r="I137" s="122">
        <v>3968</v>
      </c>
      <c r="J137" s="123">
        <v>0.99199999999999999</v>
      </c>
      <c r="K137" s="132" t="s">
        <v>669</v>
      </c>
    </row>
    <row r="138" spans="1:11" x14ac:dyDescent="0.2">
      <c r="A138" s="121">
        <v>41</v>
      </c>
      <c r="B138" s="113" t="s">
        <v>319</v>
      </c>
      <c r="C138" s="121">
        <v>3392</v>
      </c>
      <c r="D138" s="121">
        <v>5137</v>
      </c>
      <c r="E138" s="121"/>
      <c r="F138" s="121"/>
      <c r="G138" s="122">
        <v>0</v>
      </c>
      <c r="H138" s="122">
        <v>53300</v>
      </c>
      <c r="I138" s="122">
        <v>53235.74</v>
      </c>
      <c r="J138" s="123">
        <v>0.99879399999999996</v>
      </c>
      <c r="K138" s="132" t="s">
        <v>799</v>
      </c>
    </row>
    <row r="139" spans="1:11" x14ac:dyDescent="0.2">
      <c r="A139" s="121">
        <v>41</v>
      </c>
      <c r="B139" s="113" t="s">
        <v>319</v>
      </c>
      <c r="C139" s="121">
        <v>3392</v>
      </c>
      <c r="D139" s="121">
        <v>5137</v>
      </c>
      <c r="E139" s="121">
        <v>515</v>
      </c>
      <c r="F139" s="121"/>
      <c r="G139" s="122">
        <v>0</v>
      </c>
      <c r="H139" s="122">
        <v>19500</v>
      </c>
      <c r="I139" s="122">
        <v>19500</v>
      </c>
      <c r="J139" s="123">
        <v>1</v>
      </c>
      <c r="K139" s="132" t="s">
        <v>532</v>
      </c>
    </row>
    <row r="140" spans="1:11" x14ac:dyDescent="0.2">
      <c r="A140" s="121">
        <v>41</v>
      </c>
      <c r="B140" s="113" t="s">
        <v>319</v>
      </c>
      <c r="C140" s="121">
        <v>3392</v>
      </c>
      <c r="D140" s="121">
        <v>5139</v>
      </c>
      <c r="E140" s="121"/>
      <c r="F140" s="121"/>
      <c r="G140" s="122">
        <v>0</v>
      </c>
      <c r="H140" s="122">
        <v>31300</v>
      </c>
      <c r="I140" s="122">
        <v>31300</v>
      </c>
      <c r="J140" s="123">
        <v>1</v>
      </c>
      <c r="K140" s="132" t="s">
        <v>800</v>
      </c>
    </row>
    <row r="141" spans="1:11" x14ac:dyDescent="0.2">
      <c r="A141" s="121">
        <v>41</v>
      </c>
      <c r="B141" s="113" t="s">
        <v>319</v>
      </c>
      <c r="C141" s="121">
        <v>3392</v>
      </c>
      <c r="D141" s="121">
        <v>5169</v>
      </c>
      <c r="E141" s="121"/>
      <c r="F141" s="121"/>
      <c r="G141" s="122">
        <v>0</v>
      </c>
      <c r="H141" s="122">
        <v>24000</v>
      </c>
      <c r="I141" s="122">
        <v>24000</v>
      </c>
      <c r="J141" s="123">
        <v>1</v>
      </c>
      <c r="K141" s="132" t="s">
        <v>800</v>
      </c>
    </row>
    <row r="142" spans="1:11" x14ac:dyDescent="0.2">
      <c r="A142" s="121">
        <v>41</v>
      </c>
      <c r="B142" s="113" t="s">
        <v>319</v>
      </c>
      <c r="C142" s="121">
        <v>3392</v>
      </c>
      <c r="D142" s="121">
        <v>5171</v>
      </c>
      <c r="E142" s="121">
        <v>515</v>
      </c>
      <c r="F142" s="121"/>
      <c r="G142" s="122">
        <v>0</v>
      </c>
      <c r="H142" s="122">
        <v>79500</v>
      </c>
      <c r="I142" s="122">
        <v>78702.89</v>
      </c>
      <c r="J142" s="123">
        <v>0.98997299999999999</v>
      </c>
      <c r="K142" s="132" t="s">
        <v>360</v>
      </c>
    </row>
    <row r="143" spans="1:11" x14ac:dyDescent="0.2">
      <c r="A143" s="121">
        <v>41</v>
      </c>
      <c r="B143" s="113" t="s">
        <v>319</v>
      </c>
      <c r="C143" s="121">
        <v>3412</v>
      </c>
      <c r="D143" s="121">
        <v>5137</v>
      </c>
      <c r="E143" s="121">
        <v>536</v>
      </c>
      <c r="F143" s="121"/>
      <c r="G143" s="122">
        <v>0</v>
      </c>
      <c r="H143" s="122">
        <v>307900</v>
      </c>
      <c r="I143" s="122">
        <v>307854.25</v>
      </c>
      <c r="J143" s="123">
        <v>0.99985100000000005</v>
      </c>
      <c r="K143" s="132" t="s">
        <v>533</v>
      </c>
    </row>
    <row r="144" spans="1:11" x14ac:dyDescent="0.2">
      <c r="A144" s="121">
        <v>41</v>
      </c>
      <c r="B144" s="113" t="s">
        <v>319</v>
      </c>
      <c r="C144" s="121">
        <v>3412</v>
      </c>
      <c r="D144" s="121">
        <v>5139</v>
      </c>
      <c r="E144" s="121">
        <v>536</v>
      </c>
      <c r="F144" s="121"/>
      <c r="G144" s="122">
        <v>0</v>
      </c>
      <c r="H144" s="122">
        <v>5300</v>
      </c>
      <c r="I144" s="122">
        <v>5227.2</v>
      </c>
      <c r="J144" s="123">
        <v>0.98626400000000003</v>
      </c>
      <c r="K144" s="132" t="s">
        <v>533</v>
      </c>
    </row>
    <row r="145" spans="1:11" x14ac:dyDescent="0.2">
      <c r="A145" s="121">
        <v>41</v>
      </c>
      <c r="B145" s="113" t="s">
        <v>319</v>
      </c>
      <c r="C145" s="121">
        <v>3421</v>
      </c>
      <c r="D145" s="121">
        <v>5169</v>
      </c>
      <c r="E145" s="121">
        <v>567</v>
      </c>
      <c r="F145" s="121"/>
      <c r="G145" s="122">
        <v>0</v>
      </c>
      <c r="H145" s="122">
        <v>5000</v>
      </c>
      <c r="I145" s="122">
        <v>5000</v>
      </c>
      <c r="J145" s="123">
        <v>1</v>
      </c>
      <c r="K145" s="132" t="s">
        <v>801</v>
      </c>
    </row>
    <row r="146" spans="1:11" x14ac:dyDescent="0.2">
      <c r="A146" s="121">
        <v>41</v>
      </c>
      <c r="B146" s="113" t="s">
        <v>319</v>
      </c>
      <c r="C146" s="121">
        <v>3421</v>
      </c>
      <c r="D146" s="121">
        <v>5169</v>
      </c>
      <c r="E146" s="121">
        <v>5671</v>
      </c>
      <c r="F146" s="121"/>
      <c r="G146" s="122">
        <v>0</v>
      </c>
      <c r="H146" s="122">
        <v>10000</v>
      </c>
      <c r="I146" s="122">
        <v>10000</v>
      </c>
      <c r="J146" s="123">
        <v>1</v>
      </c>
      <c r="K146" s="132" t="s">
        <v>801</v>
      </c>
    </row>
    <row r="147" spans="1:11" x14ac:dyDescent="0.2">
      <c r="A147" s="121">
        <v>41</v>
      </c>
      <c r="B147" s="113" t="s">
        <v>319</v>
      </c>
      <c r="C147" s="121">
        <v>3511</v>
      </c>
      <c r="D147" s="121">
        <v>5139</v>
      </c>
      <c r="E147" s="121">
        <v>555</v>
      </c>
      <c r="F147" s="121"/>
      <c r="G147" s="122">
        <v>0</v>
      </c>
      <c r="H147" s="122">
        <v>18000</v>
      </c>
      <c r="I147" s="122">
        <v>17907</v>
      </c>
      <c r="J147" s="123">
        <v>0.99483299999999997</v>
      </c>
      <c r="K147" s="132" t="s">
        <v>836</v>
      </c>
    </row>
    <row r="148" spans="1:11" x14ac:dyDescent="0.2">
      <c r="A148" s="121">
        <v>41</v>
      </c>
      <c r="B148" s="113" t="s">
        <v>319</v>
      </c>
      <c r="C148" s="121">
        <v>3511</v>
      </c>
      <c r="D148" s="121">
        <v>5171</v>
      </c>
      <c r="E148" s="121">
        <v>555</v>
      </c>
      <c r="F148" s="121"/>
      <c r="G148" s="122">
        <v>0</v>
      </c>
      <c r="H148" s="122">
        <v>485100</v>
      </c>
      <c r="I148" s="122">
        <v>485068.37</v>
      </c>
      <c r="J148" s="123">
        <v>0.99993399999999999</v>
      </c>
      <c r="K148" s="132" t="s">
        <v>836</v>
      </c>
    </row>
    <row r="149" spans="1:11" x14ac:dyDescent="0.2">
      <c r="A149" s="121">
        <v>41</v>
      </c>
      <c r="B149" s="113" t="s">
        <v>319</v>
      </c>
      <c r="C149" s="121">
        <v>3631</v>
      </c>
      <c r="D149" s="121">
        <v>5169</v>
      </c>
      <c r="E149" s="121">
        <v>554</v>
      </c>
      <c r="F149" s="121"/>
      <c r="G149" s="122">
        <v>0</v>
      </c>
      <c r="H149" s="122">
        <v>4900</v>
      </c>
      <c r="I149" s="122">
        <v>4840</v>
      </c>
      <c r="J149" s="123">
        <v>0.98775500000000005</v>
      </c>
      <c r="K149" s="132" t="s">
        <v>832</v>
      </c>
    </row>
    <row r="150" spans="1:11" x14ac:dyDescent="0.2">
      <c r="A150" s="121">
        <v>41</v>
      </c>
      <c r="B150" s="113" t="s">
        <v>319</v>
      </c>
      <c r="C150" s="121">
        <v>3631</v>
      </c>
      <c r="D150" s="121">
        <v>5171</v>
      </c>
      <c r="E150" s="121">
        <v>554</v>
      </c>
      <c r="F150" s="121"/>
      <c r="G150" s="122">
        <v>0</v>
      </c>
      <c r="H150" s="122">
        <v>15200</v>
      </c>
      <c r="I150" s="122">
        <v>15172</v>
      </c>
      <c r="J150" s="123">
        <v>0.99815699999999996</v>
      </c>
      <c r="K150" s="132" t="s">
        <v>802</v>
      </c>
    </row>
    <row r="151" spans="1:11" x14ac:dyDescent="0.2">
      <c r="A151" s="121">
        <v>41</v>
      </c>
      <c r="B151" s="113" t="s">
        <v>319</v>
      </c>
      <c r="C151" s="121">
        <v>3699</v>
      </c>
      <c r="D151" s="121">
        <v>5169</v>
      </c>
      <c r="E151" s="121">
        <v>201</v>
      </c>
      <c r="F151" s="121"/>
      <c r="G151" s="122">
        <v>300000</v>
      </c>
      <c r="H151" s="122">
        <v>98000</v>
      </c>
      <c r="I151" s="122">
        <v>22433.4</v>
      </c>
      <c r="J151" s="123">
        <v>0.228912</v>
      </c>
      <c r="K151" s="132" t="s">
        <v>803</v>
      </c>
    </row>
    <row r="152" spans="1:11" x14ac:dyDescent="0.2">
      <c r="A152" s="121">
        <v>41</v>
      </c>
      <c r="B152" s="113" t="s">
        <v>319</v>
      </c>
      <c r="C152" s="121">
        <v>3699</v>
      </c>
      <c r="D152" s="121">
        <v>5169</v>
      </c>
      <c r="E152" s="121">
        <v>201</v>
      </c>
      <c r="F152" s="121">
        <v>17015</v>
      </c>
      <c r="G152" s="122">
        <v>0</v>
      </c>
      <c r="H152" s="122">
        <v>11300</v>
      </c>
      <c r="I152" s="122">
        <v>11216.7</v>
      </c>
      <c r="J152" s="123">
        <v>0.99262799999999995</v>
      </c>
      <c r="K152" s="132" t="s">
        <v>834</v>
      </c>
    </row>
    <row r="153" spans="1:11" x14ac:dyDescent="0.2">
      <c r="A153" s="121">
        <v>41</v>
      </c>
      <c r="B153" s="113" t="s">
        <v>319</v>
      </c>
      <c r="C153" s="121">
        <v>3699</v>
      </c>
      <c r="D153" s="121">
        <v>5169</v>
      </c>
      <c r="E153" s="121">
        <v>201</v>
      </c>
      <c r="F153" s="121">
        <v>17016</v>
      </c>
      <c r="G153" s="122">
        <v>0</v>
      </c>
      <c r="H153" s="122">
        <v>190700</v>
      </c>
      <c r="I153" s="122">
        <v>190683.9</v>
      </c>
      <c r="J153" s="123">
        <v>0.999915</v>
      </c>
      <c r="K153" s="132" t="s">
        <v>834</v>
      </c>
    </row>
    <row r="154" spans="1:11" x14ac:dyDescent="0.2">
      <c r="A154" s="121">
        <v>41</v>
      </c>
      <c r="B154" s="113" t="s">
        <v>319</v>
      </c>
      <c r="C154" s="121">
        <v>5512</v>
      </c>
      <c r="D154" s="121">
        <v>5169</v>
      </c>
      <c r="E154" s="121">
        <v>5411</v>
      </c>
      <c r="F154" s="121"/>
      <c r="G154" s="122">
        <v>0</v>
      </c>
      <c r="H154" s="122">
        <v>1300</v>
      </c>
      <c r="I154" s="122">
        <v>1283</v>
      </c>
      <c r="J154" s="123">
        <v>0.98692299999999999</v>
      </c>
      <c r="K154" s="132" t="s">
        <v>835</v>
      </c>
    </row>
    <row r="155" spans="1:11" x14ac:dyDescent="0.2">
      <c r="A155" s="121">
        <v>41</v>
      </c>
      <c r="B155" s="113" t="s">
        <v>319</v>
      </c>
      <c r="C155" s="121">
        <v>5512</v>
      </c>
      <c r="D155" s="121">
        <v>5171</v>
      </c>
      <c r="E155" s="121">
        <v>5411</v>
      </c>
      <c r="F155" s="121"/>
      <c r="G155" s="122">
        <v>0</v>
      </c>
      <c r="H155" s="122">
        <v>57800</v>
      </c>
      <c r="I155" s="122">
        <v>57773</v>
      </c>
      <c r="J155" s="123">
        <v>0.99953199999999998</v>
      </c>
      <c r="K155" s="132" t="s">
        <v>805</v>
      </c>
    </row>
    <row r="156" spans="1:11" x14ac:dyDescent="0.2">
      <c r="A156" s="121">
        <v>41</v>
      </c>
      <c r="B156" s="113" t="s">
        <v>319</v>
      </c>
      <c r="C156" s="121">
        <v>6171</v>
      </c>
      <c r="D156" s="121">
        <v>5021</v>
      </c>
      <c r="E156" s="121">
        <v>520</v>
      </c>
      <c r="F156" s="121"/>
      <c r="G156" s="122">
        <v>0</v>
      </c>
      <c r="H156" s="122">
        <v>180000</v>
      </c>
      <c r="I156" s="122">
        <v>180000</v>
      </c>
      <c r="J156" s="123">
        <v>1</v>
      </c>
      <c r="K156" s="132" t="s">
        <v>361</v>
      </c>
    </row>
    <row r="157" spans="1:11" x14ac:dyDescent="0.2">
      <c r="A157" s="121">
        <v>41</v>
      </c>
      <c r="B157" s="113" t="s">
        <v>319</v>
      </c>
      <c r="C157" s="121">
        <v>6171</v>
      </c>
      <c r="D157" s="121">
        <v>5021</v>
      </c>
      <c r="E157" s="121">
        <v>14008</v>
      </c>
      <c r="F157" s="121">
        <v>13013</v>
      </c>
      <c r="G157" s="122">
        <v>0</v>
      </c>
      <c r="H157" s="122">
        <v>8400</v>
      </c>
      <c r="I157" s="122">
        <v>0</v>
      </c>
      <c r="J157" s="123">
        <v>0</v>
      </c>
      <c r="K157" s="132" t="s">
        <v>833</v>
      </c>
    </row>
    <row r="158" spans="1:11" x14ac:dyDescent="0.2">
      <c r="A158" s="121">
        <v>41</v>
      </c>
      <c r="B158" s="113" t="s">
        <v>319</v>
      </c>
      <c r="C158" s="121">
        <v>6171</v>
      </c>
      <c r="D158" s="121">
        <v>5031</v>
      </c>
      <c r="E158" s="121">
        <v>520</v>
      </c>
      <c r="F158" s="121"/>
      <c r="G158" s="122">
        <v>0</v>
      </c>
      <c r="H158" s="122">
        <v>45100</v>
      </c>
      <c r="I158" s="122">
        <v>45000</v>
      </c>
      <c r="J158" s="123">
        <v>0.99778199999999995</v>
      </c>
      <c r="K158" s="132" t="s">
        <v>362</v>
      </c>
    </row>
    <row r="159" spans="1:11" x14ac:dyDescent="0.2">
      <c r="A159" s="121">
        <v>41</v>
      </c>
      <c r="B159" s="113" t="s">
        <v>319</v>
      </c>
      <c r="C159" s="121">
        <v>6171</v>
      </c>
      <c r="D159" s="121">
        <v>5032</v>
      </c>
      <c r="E159" s="121">
        <v>520</v>
      </c>
      <c r="F159" s="121"/>
      <c r="G159" s="122">
        <v>0</v>
      </c>
      <c r="H159" s="122">
        <v>16300</v>
      </c>
      <c r="I159" s="122">
        <v>16200</v>
      </c>
      <c r="J159" s="123">
        <v>0.993865</v>
      </c>
      <c r="K159" s="132" t="s">
        <v>363</v>
      </c>
    </row>
    <row r="160" spans="1:11" x14ac:dyDescent="0.2">
      <c r="A160" s="121">
        <v>41</v>
      </c>
      <c r="B160" s="113" t="s">
        <v>319</v>
      </c>
      <c r="C160" s="121">
        <v>6171</v>
      </c>
      <c r="D160" s="121">
        <v>5137</v>
      </c>
      <c r="E160" s="121">
        <v>517</v>
      </c>
      <c r="F160" s="121"/>
      <c r="G160" s="122">
        <v>0</v>
      </c>
      <c r="H160" s="122">
        <v>6000</v>
      </c>
      <c r="I160" s="122">
        <v>5920</v>
      </c>
      <c r="J160" s="123">
        <v>0.98666600000000004</v>
      </c>
      <c r="K160" s="132" t="s">
        <v>534</v>
      </c>
    </row>
    <row r="161" spans="1:11" x14ac:dyDescent="0.2">
      <c r="A161" s="121">
        <v>41</v>
      </c>
      <c r="B161" s="113" t="s">
        <v>319</v>
      </c>
      <c r="C161" s="121">
        <v>6171</v>
      </c>
      <c r="D161" s="121">
        <v>5169</v>
      </c>
      <c r="E161" s="121">
        <v>514</v>
      </c>
      <c r="F161" s="121"/>
      <c r="G161" s="122">
        <v>100000</v>
      </c>
      <c r="H161" s="122">
        <v>104500</v>
      </c>
      <c r="I161" s="122">
        <v>104435</v>
      </c>
      <c r="J161" s="123">
        <v>0.99937699999999996</v>
      </c>
      <c r="K161" s="132" t="s">
        <v>169</v>
      </c>
    </row>
    <row r="162" spans="1:11" x14ac:dyDescent="0.2">
      <c r="A162" s="121">
        <v>41</v>
      </c>
      <c r="B162" s="113" t="s">
        <v>319</v>
      </c>
      <c r="C162" s="121">
        <v>6171</v>
      </c>
      <c r="D162" s="121">
        <v>5169</v>
      </c>
      <c r="E162" s="121">
        <v>516</v>
      </c>
      <c r="F162" s="121"/>
      <c r="G162" s="122">
        <v>300000</v>
      </c>
      <c r="H162" s="122">
        <v>150000</v>
      </c>
      <c r="I162" s="122">
        <v>0</v>
      </c>
      <c r="J162" s="123">
        <v>0</v>
      </c>
      <c r="K162" s="132" t="s">
        <v>905</v>
      </c>
    </row>
    <row r="163" spans="1:11" x14ac:dyDescent="0.2">
      <c r="A163" s="121">
        <v>41</v>
      </c>
      <c r="B163" s="113" t="s">
        <v>319</v>
      </c>
      <c r="C163" s="121">
        <v>6171</v>
      </c>
      <c r="D163" s="121">
        <v>5169</v>
      </c>
      <c r="E163" s="121">
        <v>517</v>
      </c>
      <c r="F163" s="121"/>
      <c r="G163" s="122">
        <v>150000</v>
      </c>
      <c r="H163" s="122">
        <v>141000</v>
      </c>
      <c r="I163" s="122">
        <v>126744.76</v>
      </c>
      <c r="J163" s="123">
        <v>0.898899</v>
      </c>
      <c r="K163" s="132" t="s">
        <v>18</v>
      </c>
    </row>
    <row r="164" spans="1:11" x14ac:dyDescent="0.2">
      <c r="A164" s="121">
        <v>41</v>
      </c>
      <c r="B164" s="113" t="s">
        <v>319</v>
      </c>
      <c r="C164" s="121">
        <v>6171</v>
      </c>
      <c r="D164" s="121">
        <v>5169</v>
      </c>
      <c r="E164" s="121">
        <v>520</v>
      </c>
      <c r="F164" s="121"/>
      <c r="G164" s="122">
        <v>1000000</v>
      </c>
      <c r="H164" s="122">
        <v>1158600</v>
      </c>
      <c r="I164" s="122">
        <v>747960</v>
      </c>
      <c r="J164" s="123">
        <v>0.64557200000000003</v>
      </c>
      <c r="K164" s="132" t="s">
        <v>906</v>
      </c>
    </row>
    <row r="165" spans="1:11" x14ac:dyDescent="0.2">
      <c r="A165" s="121">
        <v>41</v>
      </c>
      <c r="B165" s="113" t="s">
        <v>319</v>
      </c>
      <c r="C165" s="121">
        <v>6171</v>
      </c>
      <c r="D165" s="121">
        <v>5169</v>
      </c>
      <c r="E165" s="121">
        <v>521</v>
      </c>
      <c r="F165" s="121"/>
      <c r="G165" s="122">
        <v>779000</v>
      </c>
      <c r="H165" s="122">
        <v>737100</v>
      </c>
      <c r="I165" s="122">
        <v>580432</v>
      </c>
      <c r="J165" s="123">
        <v>0.78745299999999996</v>
      </c>
      <c r="K165" s="132" t="s">
        <v>129</v>
      </c>
    </row>
    <row r="166" spans="1:11" x14ac:dyDescent="0.2">
      <c r="A166" s="121">
        <v>41</v>
      </c>
      <c r="B166" s="113" t="s">
        <v>319</v>
      </c>
      <c r="C166" s="121">
        <v>6171</v>
      </c>
      <c r="D166" s="121">
        <v>5169</v>
      </c>
      <c r="E166" s="121">
        <v>550</v>
      </c>
      <c r="F166" s="121"/>
      <c r="G166" s="122">
        <v>0</v>
      </c>
      <c r="H166" s="122">
        <v>3300</v>
      </c>
      <c r="I166" s="122">
        <v>3245</v>
      </c>
      <c r="J166" s="123">
        <v>0.98333300000000001</v>
      </c>
      <c r="K166" s="132" t="s">
        <v>535</v>
      </c>
    </row>
    <row r="167" spans="1:11" x14ac:dyDescent="0.2">
      <c r="A167" s="121">
        <v>41</v>
      </c>
      <c r="B167" s="113" t="s">
        <v>319</v>
      </c>
      <c r="C167" s="121">
        <v>6171</v>
      </c>
      <c r="D167" s="121">
        <v>5169</v>
      </c>
      <c r="E167" s="121">
        <v>556</v>
      </c>
      <c r="F167" s="121"/>
      <c r="G167" s="122">
        <v>400000</v>
      </c>
      <c r="H167" s="122">
        <v>0</v>
      </c>
      <c r="I167" s="122">
        <v>0</v>
      </c>
      <c r="J167" s="123">
        <v>0</v>
      </c>
      <c r="K167" s="132" t="s">
        <v>364</v>
      </c>
    </row>
    <row r="168" spans="1:11" x14ac:dyDescent="0.2">
      <c r="A168" s="121">
        <v>41</v>
      </c>
      <c r="B168" s="113" t="s">
        <v>319</v>
      </c>
      <c r="C168" s="121">
        <v>6171</v>
      </c>
      <c r="D168" s="121">
        <v>5169</v>
      </c>
      <c r="E168" s="121">
        <v>557</v>
      </c>
      <c r="F168" s="121"/>
      <c r="G168" s="122">
        <v>300000</v>
      </c>
      <c r="H168" s="122">
        <v>0</v>
      </c>
      <c r="I168" s="122">
        <v>0</v>
      </c>
      <c r="J168" s="123">
        <v>0</v>
      </c>
      <c r="K168" s="132" t="s">
        <v>365</v>
      </c>
    </row>
    <row r="169" spans="1:11" x14ac:dyDescent="0.2">
      <c r="A169" s="121">
        <v>41</v>
      </c>
      <c r="B169" s="113" t="s">
        <v>319</v>
      </c>
      <c r="C169" s="121">
        <v>6171</v>
      </c>
      <c r="D169" s="121">
        <v>5169</v>
      </c>
      <c r="E169" s="121">
        <v>560</v>
      </c>
      <c r="F169" s="121"/>
      <c r="G169" s="122">
        <v>0</v>
      </c>
      <c r="H169" s="122">
        <v>70000</v>
      </c>
      <c r="I169" s="122">
        <v>0</v>
      </c>
      <c r="J169" s="123">
        <v>0</v>
      </c>
      <c r="K169" s="132" t="s">
        <v>366</v>
      </c>
    </row>
    <row r="170" spans="1:11" x14ac:dyDescent="0.2">
      <c r="A170" s="121">
        <v>41</v>
      </c>
      <c r="B170" s="113" t="s">
        <v>319</v>
      </c>
      <c r="C170" s="121">
        <v>6171</v>
      </c>
      <c r="D170" s="121">
        <v>5171</v>
      </c>
      <c r="E170" s="121">
        <v>550</v>
      </c>
      <c r="F170" s="121"/>
      <c r="G170" s="122">
        <v>0</v>
      </c>
      <c r="H170" s="122">
        <v>102400</v>
      </c>
      <c r="I170" s="122">
        <v>102393</v>
      </c>
      <c r="J170" s="123">
        <v>0.99993100000000001</v>
      </c>
      <c r="K170" s="132" t="s">
        <v>535</v>
      </c>
    </row>
    <row r="171" spans="1:11" x14ac:dyDescent="0.2">
      <c r="A171" s="128">
        <v>41</v>
      </c>
      <c r="B171" s="195" t="s">
        <v>319</v>
      </c>
      <c r="C171" s="128"/>
      <c r="D171" s="128"/>
      <c r="E171" s="128"/>
      <c r="F171" s="128"/>
      <c r="G171" s="129">
        <v>5229000</v>
      </c>
      <c r="H171" s="129">
        <v>9373800</v>
      </c>
      <c r="I171" s="129">
        <v>7990660.21</v>
      </c>
      <c r="J171" s="130">
        <v>0.85244620218054579</v>
      </c>
      <c r="K171" s="131" t="s">
        <v>321</v>
      </c>
    </row>
    <row r="172" spans="1:11" x14ac:dyDescent="0.2">
      <c r="A172" s="121">
        <v>41</v>
      </c>
      <c r="B172" s="113" t="s">
        <v>335</v>
      </c>
      <c r="C172" s="121">
        <v>2212</v>
      </c>
      <c r="D172" s="121">
        <v>6121</v>
      </c>
      <c r="E172" s="121">
        <v>551</v>
      </c>
      <c r="F172" s="121"/>
      <c r="G172" s="122">
        <v>0</v>
      </c>
      <c r="H172" s="122">
        <v>2171400</v>
      </c>
      <c r="I172" s="122">
        <v>1599097</v>
      </c>
      <c r="J172" s="123">
        <v>0.73643499999999995</v>
      </c>
      <c r="K172" s="132" t="s">
        <v>536</v>
      </c>
    </row>
    <row r="173" spans="1:11" x14ac:dyDescent="0.2">
      <c r="A173" s="121">
        <v>41</v>
      </c>
      <c r="B173" s="113" t="s">
        <v>335</v>
      </c>
      <c r="C173" s="121">
        <v>2212</v>
      </c>
      <c r="D173" s="121">
        <v>6121</v>
      </c>
      <c r="E173" s="121">
        <v>562</v>
      </c>
      <c r="F173" s="121"/>
      <c r="G173" s="122">
        <v>0</v>
      </c>
      <c r="H173" s="122">
        <v>4972600</v>
      </c>
      <c r="I173" s="122">
        <v>4972546.71</v>
      </c>
      <c r="J173" s="123">
        <v>0.99998900000000002</v>
      </c>
      <c r="K173" s="132" t="s">
        <v>367</v>
      </c>
    </row>
    <row r="174" spans="1:11" x14ac:dyDescent="0.2">
      <c r="A174" s="121">
        <v>41</v>
      </c>
      <c r="B174" s="113" t="s">
        <v>335</v>
      </c>
      <c r="C174" s="121">
        <v>2219</v>
      </c>
      <c r="D174" s="121">
        <v>6121</v>
      </c>
      <c r="E174" s="121">
        <v>505</v>
      </c>
      <c r="F174" s="121"/>
      <c r="G174" s="122">
        <v>250000</v>
      </c>
      <c r="H174" s="122">
        <v>250000</v>
      </c>
      <c r="I174" s="122">
        <v>0</v>
      </c>
      <c r="J174" s="123">
        <v>0</v>
      </c>
      <c r="K174" s="132" t="s">
        <v>283</v>
      </c>
    </row>
    <row r="175" spans="1:11" x14ac:dyDescent="0.2">
      <c r="A175" s="121">
        <v>41</v>
      </c>
      <c r="B175" s="113" t="s">
        <v>335</v>
      </c>
      <c r="C175" s="121">
        <v>2219</v>
      </c>
      <c r="D175" s="121">
        <v>6121</v>
      </c>
      <c r="E175" s="121">
        <v>523</v>
      </c>
      <c r="F175" s="121"/>
      <c r="G175" s="122">
        <v>0</v>
      </c>
      <c r="H175" s="122">
        <v>477400</v>
      </c>
      <c r="I175" s="122">
        <v>477349</v>
      </c>
      <c r="J175" s="123">
        <v>0.99989300000000003</v>
      </c>
      <c r="K175" s="132" t="s">
        <v>537</v>
      </c>
    </row>
    <row r="176" spans="1:11" x14ac:dyDescent="0.2">
      <c r="A176" s="121">
        <v>41</v>
      </c>
      <c r="B176" s="113" t="s">
        <v>335</v>
      </c>
      <c r="C176" s="121">
        <v>2219</v>
      </c>
      <c r="D176" s="121">
        <v>6121</v>
      </c>
      <c r="E176" s="121">
        <v>524</v>
      </c>
      <c r="F176" s="121"/>
      <c r="G176" s="122">
        <v>0</v>
      </c>
      <c r="H176" s="122">
        <v>1000000</v>
      </c>
      <c r="I176" s="122">
        <v>885304</v>
      </c>
      <c r="J176" s="123">
        <v>0.88530399999999998</v>
      </c>
      <c r="K176" s="132" t="s">
        <v>909</v>
      </c>
    </row>
    <row r="177" spans="1:12" x14ac:dyDescent="0.2">
      <c r="A177" s="121">
        <v>41</v>
      </c>
      <c r="B177" s="113" t="s">
        <v>335</v>
      </c>
      <c r="C177" s="121">
        <v>2219</v>
      </c>
      <c r="D177" s="121">
        <v>6121</v>
      </c>
      <c r="E177" s="121">
        <v>552</v>
      </c>
      <c r="F177" s="121"/>
      <c r="G177" s="122">
        <v>150000</v>
      </c>
      <c r="H177" s="122">
        <v>150000</v>
      </c>
      <c r="I177" s="122">
        <v>0</v>
      </c>
      <c r="J177" s="123">
        <v>0</v>
      </c>
      <c r="K177" s="132" t="s">
        <v>368</v>
      </c>
    </row>
    <row r="178" spans="1:12" x14ac:dyDescent="0.2">
      <c r="A178" s="121">
        <v>41</v>
      </c>
      <c r="B178" s="113" t="s">
        <v>335</v>
      </c>
      <c r="C178" s="121">
        <v>2219</v>
      </c>
      <c r="D178" s="121">
        <v>6121</v>
      </c>
      <c r="E178" s="121">
        <v>561</v>
      </c>
      <c r="F178" s="121"/>
      <c r="G178" s="122">
        <v>0</v>
      </c>
      <c r="H178" s="122">
        <v>90000</v>
      </c>
      <c r="I178" s="122">
        <v>0</v>
      </c>
      <c r="J178" s="123">
        <v>0</v>
      </c>
      <c r="K178" s="132" t="s">
        <v>369</v>
      </c>
    </row>
    <row r="179" spans="1:12" x14ac:dyDescent="0.2">
      <c r="A179" s="121">
        <v>41</v>
      </c>
      <c r="B179" s="113" t="s">
        <v>335</v>
      </c>
      <c r="C179" s="121">
        <v>2219</v>
      </c>
      <c r="D179" s="121">
        <v>6121</v>
      </c>
      <c r="E179" s="121">
        <v>5181</v>
      </c>
      <c r="F179" s="121"/>
      <c r="G179" s="122">
        <v>3000000</v>
      </c>
      <c r="H179" s="122">
        <v>4343300</v>
      </c>
      <c r="I179" s="122">
        <v>3852488.4</v>
      </c>
      <c r="J179" s="123">
        <v>0.88699499999999998</v>
      </c>
      <c r="K179" s="132" t="s">
        <v>670</v>
      </c>
    </row>
    <row r="180" spans="1:12" x14ac:dyDescent="0.2">
      <c r="A180" s="121">
        <v>41</v>
      </c>
      <c r="B180" s="113" t="s">
        <v>335</v>
      </c>
      <c r="C180" s="121">
        <v>2219</v>
      </c>
      <c r="D180" s="121">
        <v>6121</v>
      </c>
      <c r="E180" s="121">
        <v>5181</v>
      </c>
      <c r="F180" s="121">
        <v>17968</v>
      </c>
      <c r="G180" s="122">
        <v>0</v>
      </c>
      <c r="H180" s="424">
        <v>1098100</v>
      </c>
      <c r="I180" s="122">
        <v>1098002.6499999999</v>
      </c>
      <c r="J180" s="123">
        <v>0.99991099999999999</v>
      </c>
      <c r="K180" s="132" t="s">
        <v>907</v>
      </c>
    </row>
    <row r="181" spans="1:12" x14ac:dyDescent="0.2">
      <c r="A181" s="121">
        <v>41</v>
      </c>
      <c r="B181" s="113" t="s">
        <v>335</v>
      </c>
      <c r="C181" s="121">
        <v>2219</v>
      </c>
      <c r="D181" s="121">
        <v>6121</v>
      </c>
      <c r="E181" s="121">
        <v>5181</v>
      </c>
      <c r="F181" s="121">
        <v>17969</v>
      </c>
      <c r="G181" s="122">
        <v>0</v>
      </c>
      <c r="H181" s="424">
        <v>18666100</v>
      </c>
      <c r="I181" s="122">
        <v>18666045.050000001</v>
      </c>
      <c r="J181" s="123">
        <v>0.99999700000000002</v>
      </c>
      <c r="K181" s="132" t="s">
        <v>907</v>
      </c>
    </row>
    <row r="182" spans="1:12" x14ac:dyDescent="0.2">
      <c r="A182" s="121">
        <v>41</v>
      </c>
      <c r="B182" s="113" t="s">
        <v>335</v>
      </c>
      <c r="C182" s="121">
        <v>2219</v>
      </c>
      <c r="D182" s="121">
        <v>6122</v>
      </c>
      <c r="E182" s="121">
        <v>523</v>
      </c>
      <c r="F182" s="121"/>
      <c r="G182" s="122">
        <v>2500000</v>
      </c>
      <c r="H182" s="122">
        <v>192200</v>
      </c>
      <c r="I182" s="122">
        <v>109457</v>
      </c>
      <c r="J182" s="123">
        <v>0.56949499999999997</v>
      </c>
      <c r="K182" s="132" t="s">
        <v>167</v>
      </c>
      <c r="L182" s="133"/>
    </row>
    <row r="183" spans="1:12" x14ac:dyDescent="0.2">
      <c r="A183" s="121">
        <v>41</v>
      </c>
      <c r="B183" s="113" t="s">
        <v>335</v>
      </c>
      <c r="C183" s="121">
        <v>3113</v>
      </c>
      <c r="D183" s="121">
        <v>6121</v>
      </c>
      <c r="E183" s="121">
        <v>553</v>
      </c>
      <c r="F183" s="121"/>
      <c r="G183" s="122">
        <v>1750000</v>
      </c>
      <c r="H183" s="122">
        <v>1741500</v>
      </c>
      <c r="I183" s="122">
        <v>1688860.78</v>
      </c>
      <c r="J183" s="123">
        <v>0.969773</v>
      </c>
      <c r="K183" s="132" t="s">
        <v>370</v>
      </c>
    </row>
    <row r="184" spans="1:12" x14ac:dyDescent="0.2">
      <c r="A184" s="121">
        <v>41</v>
      </c>
      <c r="B184" s="113" t="s">
        <v>335</v>
      </c>
      <c r="C184" s="121">
        <v>3315</v>
      </c>
      <c r="D184" s="121">
        <v>6127</v>
      </c>
      <c r="E184" s="121">
        <v>559</v>
      </c>
      <c r="F184" s="121"/>
      <c r="G184" s="122">
        <v>0</v>
      </c>
      <c r="H184" s="122">
        <v>335000</v>
      </c>
      <c r="I184" s="122">
        <v>335000</v>
      </c>
      <c r="J184" s="123">
        <v>1</v>
      </c>
      <c r="K184" s="132" t="s">
        <v>671</v>
      </c>
      <c r="L184" s="133"/>
    </row>
    <row r="185" spans="1:12" x14ac:dyDescent="0.2">
      <c r="A185" s="121">
        <v>41</v>
      </c>
      <c r="B185" s="113" t="s">
        <v>335</v>
      </c>
      <c r="C185" s="121">
        <v>3322</v>
      </c>
      <c r="D185" s="121">
        <v>6121</v>
      </c>
      <c r="E185" s="121">
        <v>546</v>
      </c>
      <c r="F185" s="121"/>
      <c r="G185" s="122">
        <v>3300000</v>
      </c>
      <c r="H185" s="122">
        <v>25976300</v>
      </c>
      <c r="I185" s="557">
        <v>2555507.8199999998</v>
      </c>
      <c r="J185" s="123">
        <v>9.8377999999999993E-2</v>
      </c>
      <c r="K185" s="132" t="s">
        <v>806</v>
      </c>
    </row>
    <row r="186" spans="1:12" x14ac:dyDescent="0.2">
      <c r="A186" s="121">
        <v>41</v>
      </c>
      <c r="B186" s="113" t="s">
        <v>335</v>
      </c>
      <c r="C186" s="121">
        <v>3322</v>
      </c>
      <c r="D186" s="121">
        <v>6121</v>
      </c>
      <c r="E186" s="121">
        <v>546</v>
      </c>
      <c r="F186" s="121">
        <v>17968</v>
      </c>
      <c r="G186" s="122">
        <v>0</v>
      </c>
      <c r="H186" s="122">
        <v>0</v>
      </c>
      <c r="I186" s="557">
        <v>1288371.3999999999</v>
      </c>
      <c r="J186" s="123">
        <v>0</v>
      </c>
      <c r="K186" s="132" t="s">
        <v>668</v>
      </c>
    </row>
    <row r="187" spans="1:12" x14ac:dyDescent="0.2">
      <c r="A187" s="121">
        <v>41</v>
      </c>
      <c r="B187" s="113" t="s">
        <v>335</v>
      </c>
      <c r="C187" s="121">
        <v>3322</v>
      </c>
      <c r="D187" s="121">
        <v>6121</v>
      </c>
      <c r="E187" s="121">
        <v>546</v>
      </c>
      <c r="F187" s="121">
        <v>17969</v>
      </c>
      <c r="G187" s="122">
        <v>0</v>
      </c>
      <c r="H187" s="122">
        <v>0</v>
      </c>
      <c r="I187" s="557">
        <v>21901973.91</v>
      </c>
      <c r="J187" s="123">
        <v>0</v>
      </c>
      <c r="K187" s="132" t="s">
        <v>668</v>
      </c>
      <c r="L187" s="133"/>
    </row>
    <row r="188" spans="1:12" x14ac:dyDescent="0.2">
      <c r="A188" s="121">
        <v>41</v>
      </c>
      <c r="B188" s="113" t="s">
        <v>335</v>
      </c>
      <c r="C188" s="121">
        <v>3322</v>
      </c>
      <c r="D188" s="121">
        <v>6121</v>
      </c>
      <c r="E188" s="121">
        <v>564</v>
      </c>
      <c r="F188" s="121"/>
      <c r="G188" s="122">
        <v>0</v>
      </c>
      <c r="H188" s="122">
        <v>6995000</v>
      </c>
      <c r="I188" s="557">
        <v>712697.8</v>
      </c>
      <c r="J188" s="123">
        <v>0.101886</v>
      </c>
      <c r="K188" s="132" t="s">
        <v>837</v>
      </c>
    </row>
    <row r="189" spans="1:12" x14ac:dyDescent="0.2">
      <c r="A189" s="121">
        <v>41</v>
      </c>
      <c r="B189" s="113" t="s">
        <v>335</v>
      </c>
      <c r="C189" s="121">
        <v>3322</v>
      </c>
      <c r="D189" s="121">
        <v>6121</v>
      </c>
      <c r="E189" s="121">
        <v>564</v>
      </c>
      <c r="F189" s="121">
        <v>17968</v>
      </c>
      <c r="G189" s="122">
        <v>0</v>
      </c>
      <c r="H189" s="122">
        <v>0</v>
      </c>
      <c r="I189" s="557">
        <v>333761.40000000002</v>
      </c>
      <c r="J189" s="123">
        <v>0</v>
      </c>
      <c r="K189" s="132" t="s">
        <v>837</v>
      </c>
    </row>
    <row r="190" spans="1:12" x14ac:dyDescent="0.2">
      <c r="A190" s="121">
        <v>41</v>
      </c>
      <c r="B190" s="113" t="s">
        <v>335</v>
      </c>
      <c r="C190" s="121">
        <v>3322</v>
      </c>
      <c r="D190" s="121">
        <v>6121</v>
      </c>
      <c r="E190" s="121">
        <v>564</v>
      </c>
      <c r="F190" s="121">
        <v>17969</v>
      </c>
      <c r="G190" s="122">
        <v>0</v>
      </c>
      <c r="H190" s="122">
        <v>0</v>
      </c>
      <c r="I190" s="557">
        <v>5673943.7999999998</v>
      </c>
      <c r="J190" s="123">
        <v>0</v>
      </c>
      <c r="K190" s="132" t="s">
        <v>837</v>
      </c>
    </row>
    <row r="191" spans="1:12" x14ac:dyDescent="0.2">
      <c r="A191" s="121">
        <v>41</v>
      </c>
      <c r="B191" s="113" t="s">
        <v>335</v>
      </c>
      <c r="C191" s="121">
        <v>3326</v>
      </c>
      <c r="D191" s="121">
        <v>6127</v>
      </c>
      <c r="E191" s="121">
        <v>558</v>
      </c>
      <c r="F191" s="121"/>
      <c r="G191" s="122">
        <v>0</v>
      </c>
      <c r="H191" s="122">
        <v>1546000</v>
      </c>
      <c r="I191" s="122">
        <v>1533746</v>
      </c>
      <c r="J191" s="123">
        <v>0.99207299999999998</v>
      </c>
      <c r="K191" s="132" t="s">
        <v>371</v>
      </c>
    </row>
    <row r="192" spans="1:12" x14ac:dyDescent="0.2">
      <c r="A192" s="121">
        <v>41</v>
      </c>
      <c r="B192" s="113" t="s">
        <v>335</v>
      </c>
      <c r="C192" s="121">
        <v>3392</v>
      </c>
      <c r="D192" s="121">
        <v>6122</v>
      </c>
      <c r="E192" s="121"/>
      <c r="F192" s="121"/>
      <c r="G192" s="122">
        <v>0</v>
      </c>
      <c r="H192" s="122">
        <v>52400</v>
      </c>
      <c r="I192" s="122">
        <v>52345</v>
      </c>
      <c r="J192" s="123">
        <v>0.99895</v>
      </c>
      <c r="K192" s="132" t="s">
        <v>672</v>
      </c>
    </row>
    <row r="193" spans="1:12" x14ac:dyDescent="0.2">
      <c r="A193" s="121">
        <v>41</v>
      </c>
      <c r="B193" s="113" t="s">
        <v>335</v>
      </c>
      <c r="C193" s="121">
        <v>3412</v>
      </c>
      <c r="D193" s="121">
        <v>6121</v>
      </c>
      <c r="E193" s="121">
        <v>536</v>
      </c>
      <c r="F193" s="121"/>
      <c r="G193" s="122">
        <v>2600000</v>
      </c>
      <c r="H193" s="122">
        <v>0</v>
      </c>
      <c r="I193" s="122">
        <v>0</v>
      </c>
      <c r="J193" s="123">
        <v>0</v>
      </c>
      <c r="K193" s="132" t="s">
        <v>372</v>
      </c>
    </row>
    <row r="194" spans="1:12" x14ac:dyDescent="0.2">
      <c r="A194" s="121">
        <v>41</v>
      </c>
      <c r="B194" s="113" t="s">
        <v>335</v>
      </c>
      <c r="C194" s="121">
        <v>3412</v>
      </c>
      <c r="D194" s="121">
        <v>6122</v>
      </c>
      <c r="E194" s="121">
        <v>536</v>
      </c>
      <c r="F194" s="121"/>
      <c r="G194" s="122">
        <v>0</v>
      </c>
      <c r="H194" s="122">
        <v>786800</v>
      </c>
      <c r="I194" s="122">
        <v>784397.02</v>
      </c>
      <c r="J194" s="123">
        <v>0.99694499999999997</v>
      </c>
      <c r="K194" s="132" t="s">
        <v>373</v>
      </c>
    </row>
    <row r="195" spans="1:12" x14ac:dyDescent="0.2">
      <c r="A195" s="121">
        <v>41</v>
      </c>
      <c r="B195" s="113" t="s">
        <v>335</v>
      </c>
      <c r="C195" s="121">
        <v>3421</v>
      </c>
      <c r="D195" s="121">
        <v>6122</v>
      </c>
      <c r="E195" s="121"/>
      <c r="F195" s="121"/>
      <c r="G195" s="122">
        <v>0</v>
      </c>
      <c r="H195" s="122">
        <v>219200</v>
      </c>
      <c r="I195" s="122">
        <v>219086.23</v>
      </c>
      <c r="J195" s="123">
        <v>0.99948000000000004</v>
      </c>
      <c r="K195" s="132" t="s">
        <v>673</v>
      </c>
    </row>
    <row r="196" spans="1:12" x14ac:dyDescent="0.2">
      <c r="A196" s="121">
        <v>41</v>
      </c>
      <c r="B196" s="113" t="s">
        <v>335</v>
      </c>
      <c r="C196" s="121">
        <v>3421</v>
      </c>
      <c r="D196" s="121">
        <v>6122</v>
      </c>
      <c r="E196" s="121">
        <v>567</v>
      </c>
      <c r="F196" s="121"/>
      <c r="G196" s="122">
        <v>0</v>
      </c>
      <c r="H196" s="122">
        <v>409600</v>
      </c>
      <c r="I196" s="122">
        <v>395000</v>
      </c>
      <c r="J196" s="123">
        <v>0.96435499999999996</v>
      </c>
      <c r="K196" s="132" t="s">
        <v>673</v>
      </c>
    </row>
    <row r="197" spans="1:12" x14ac:dyDescent="0.2">
      <c r="A197" s="121">
        <v>41</v>
      </c>
      <c r="B197" s="113" t="s">
        <v>335</v>
      </c>
      <c r="C197" s="121">
        <v>3421</v>
      </c>
      <c r="D197" s="121">
        <v>6122</v>
      </c>
      <c r="E197" s="121">
        <v>5671</v>
      </c>
      <c r="F197" s="121"/>
      <c r="G197" s="122">
        <v>0</v>
      </c>
      <c r="H197" s="122">
        <v>56200</v>
      </c>
      <c r="I197" s="122">
        <v>56141.24</v>
      </c>
      <c r="J197" s="123">
        <v>0.99895400000000001</v>
      </c>
      <c r="K197" s="132" t="s">
        <v>908</v>
      </c>
    </row>
    <row r="198" spans="1:12" x14ac:dyDescent="0.2">
      <c r="A198" s="121">
        <v>41</v>
      </c>
      <c r="B198" s="113" t="s">
        <v>335</v>
      </c>
      <c r="C198" s="121">
        <v>3511</v>
      </c>
      <c r="D198" s="121">
        <v>6121</v>
      </c>
      <c r="E198" s="121">
        <v>555</v>
      </c>
      <c r="F198" s="121"/>
      <c r="G198" s="122">
        <v>3000000</v>
      </c>
      <c r="H198" s="122">
        <v>2496900</v>
      </c>
      <c r="I198" s="122">
        <v>2475377.8199999998</v>
      </c>
      <c r="J198" s="123">
        <v>0.99138000000000004</v>
      </c>
      <c r="K198" s="132" t="s">
        <v>374</v>
      </c>
    </row>
    <row r="199" spans="1:12" x14ac:dyDescent="0.2">
      <c r="A199" s="121">
        <v>41</v>
      </c>
      <c r="B199" s="113" t="s">
        <v>335</v>
      </c>
      <c r="C199" s="121">
        <v>3631</v>
      </c>
      <c r="D199" s="121">
        <v>6121</v>
      </c>
      <c r="E199" s="121">
        <v>554</v>
      </c>
      <c r="F199" s="121"/>
      <c r="G199" s="122">
        <v>0</v>
      </c>
      <c r="H199" s="122">
        <v>968100</v>
      </c>
      <c r="I199" s="122">
        <v>968028</v>
      </c>
      <c r="J199" s="123">
        <v>0.99992499999999995</v>
      </c>
      <c r="K199" s="132" t="s">
        <v>807</v>
      </c>
    </row>
    <row r="200" spans="1:12" x14ac:dyDescent="0.2">
      <c r="A200" s="121">
        <v>41</v>
      </c>
      <c r="B200" s="113" t="s">
        <v>335</v>
      </c>
      <c r="C200" s="121">
        <v>3631</v>
      </c>
      <c r="D200" s="121">
        <v>6122</v>
      </c>
      <c r="E200" s="121">
        <v>554</v>
      </c>
      <c r="F200" s="121"/>
      <c r="G200" s="122">
        <v>1000000</v>
      </c>
      <c r="H200" s="122">
        <v>11800</v>
      </c>
      <c r="I200" s="122">
        <v>0</v>
      </c>
      <c r="J200" s="123">
        <v>0</v>
      </c>
      <c r="K200" s="132" t="s">
        <v>375</v>
      </c>
    </row>
    <row r="201" spans="1:12" x14ac:dyDescent="0.2">
      <c r="A201" s="121">
        <v>41</v>
      </c>
      <c r="B201" s="113" t="s">
        <v>335</v>
      </c>
      <c r="C201" s="121">
        <v>3639</v>
      </c>
      <c r="D201" s="121">
        <v>6130</v>
      </c>
      <c r="E201" s="121">
        <v>55</v>
      </c>
      <c r="F201" s="121"/>
      <c r="G201" s="122">
        <v>400000</v>
      </c>
      <c r="H201" s="122">
        <v>6522200</v>
      </c>
      <c r="I201" s="122">
        <v>6519180.2300000004</v>
      </c>
      <c r="J201" s="123">
        <v>0.99953700000000001</v>
      </c>
      <c r="K201" s="132" t="s">
        <v>170</v>
      </c>
    </row>
    <row r="202" spans="1:12" x14ac:dyDescent="0.2">
      <c r="A202" s="121">
        <v>41</v>
      </c>
      <c r="B202" s="113" t="s">
        <v>335</v>
      </c>
      <c r="C202" s="121">
        <v>5512</v>
      </c>
      <c r="D202" s="121">
        <v>6121</v>
      </c>
      <c r="E202" s="121">
        <v>512</v>
      </c>
      <c r="F202" s="121"/>
      <c r="G202" s="122">
        <v>250000</v>
      </c>
      <c r="H202" s="122">
        <v>250000</v>
      </c>
      <c r="I202" s="122">
        <v>250000</v>
      </c>
      <c r="J202" s="123">
        <v>1</v>
      </c>
      <c r="K202" s="132" t="s">
        <v>376</v>
      </c>
    </row>
    <row r="203" spans="1:12" x14ac:dyDescent="0.2">
      <c r="A203" s="121">
        <v>41</v>
      </c>
      <c r="B203" s="113" t="s">
        <v>335</v>
      </c>
      <c r="C203" s="121">
        <v>5512</v>
      </c>
      <c r="D203" s="121">
        <v>6121</v>
      </c>
      <c r="E203" s="121">
        <v>5411</v>
      </c>
      <c r="F203" s="121"/>
      <c r="G203" s="122">
        <v>0</v>
      </c>
      <c r="H203" s="122">
        <v>125200</v>
      </c>
      <c r="I203" s="122">
        <v>125105</v>
      </c>
      <c r="J203" s="123">
        <v>0.99924100000000005</v>
      </c>
      <c r="K203" s="132" t="s">
        <v>804</v>
      </c>
    </row>
    <row r="204" spans="1:12" x14ac:dyDescent="0.2">
      <c r="A204" s="121">
        <v>41</v>
      </c>
      <c r="B204" s="113" t="s">
        <v>335</v>
      </c>
      <c r="C204" s="121">
        <v>5512</v>
      </c>
      <c r="D204" s="121">
        <v>6121</v>
      </c>
      <c r="E204" s="121">
        <v>5411</v>
      </c>
      <c r="F204" s="121">
        <v>551</v>
      </c>
      <c r="G204" s="122">
        <v>0</v>
      </c>
      <c r="H204" s="122">
        <v>461000</v>
      </c>
      <c r="I204" s="122">
        <v>461000</v>
      </c>
      <c r="J204" s="123">
        <v>1</v>
      </c>
      <c r="K204" s="132" t="s">
        <v>808</v>
      </c>
      <c r="L204" s="133"/>
    </row>
    <row r="205" spans="1:12" x14ac:dyDescent="0.2">
      <c r="A205" s="121">
        <v>41</v>
      </c>
      <c r="B205" s="113" t="s">
        <v>335</v>
      </c>
      <c r="C205" s="121">
        <v>5512</v>
      </c>
      <c r="D205" s="121">
        <v>6122</v>
      </c>
      <c r="E205" s="121">
        <v>541</v>
      </c>
      <c r="F205" s="121"/>
      <c r="G205" s="122">
        <v>0</v>
      </c>
      <c r="H205" s="122">
        <v>118700</v>
      </c>
      <c r="I205" s="122">
        <v>0</v>
      </c>
      <c r="J205" s="123">
        <v>0</v>
      </c>
      <c r="K205" s="132" t="s">
        <v>682</v>
      </c>
    </row>
    <row r="206" spans="1:12" x14ac:dyDescent="0.2">
      <c r="A206" s="121">
        <v>41</v>
      </c>
      <c r="B206" s="113" t="s">
        <v>335</v>
      </c>
      <c r="C206" s="121">
        <v>6171</v>
      </c>
      <c r="D206" s="121">
        <v>6121</v>
      </c>
      <c r="E206" s="121">
        <v>521</v>
      </c>
      <c r="F206" s="121"/>
      <c r="G206" s="122">
        <v>0</v>
      </c>
      <c r="H206" s="122">
        <v>40400</v>
      </c>
      <c r="I206" s="122">
        <v>40400</v>
      </c>
      <c r="J206" s="123">
        <v>1</v>
      </c>
      <c r="K206" s="132" t="s">
        <v>809</v>
      </c>
    </row>
    <row r="207" spans="1:12" x14ac:dyDescent="0.2">
      <c r="A207" s="121">
        <v>41</v>
      </c>
      <c r="B207" s="113" t="s">
        <v>335</v>
      </c>
      <c r="C207" s="121">
        <v>6171</v>
      </c>
      <c r="D207" s="121">
        <v>6121</v>
      </c>
      <c r="E207" s="121">
        <v>550</v>
      </c>
      <c r="F207" s="121"/>
      <c r="G207" s="122">
        <v>2500000</v>
      </c>
      <c r="H207" s="122">
        <v>2214300</v>
      </c>
      <c r="I207" s="122">
        <v>1991004.42</v>
      </c>
      <c r="J207" s="123">
        <v>0.89915699999999998</v>
      </c>
      <c r="K207" s="132" t="s">
        <v>377</v>
      </c>
    </row>
    <row r="208" spans="1:12" x14ac:dyDescent="0.2">
      <c r="A208" s="121">
        <v>41</v>
      </c>
      <c r="B208" s="113" t="s">
        <v>335</v>
      </c>
      <c r="C208" s="121">
        <v>6171</v>
      </c>
      <c r="D208" s="121">
        <v>6121</v>
      </c>
      <c r="E208" s="121">
        <v>556</v>
      </c>
      <c r="F208" s="121"/>
      <c r="G208" s="122">
        <v>0</v>
      </c>
      <c r="H208" s="122">
        <v>82300</v>
      </c>
      <c r="I208" s="122">
        <v>82280</v>
      </c>
      <c r="J208" s="123">
        <v>0.99975599999999998</v>
      </c>
      <c r="K208" s="132" t="s">
        <v>838</v>
      </c>
    </row>
    <row r="209" spans="1:11" x14ac:dyDescent="0.2">
      <c r="A209" s="121">
        <v>41</v>
      </c>
      <c r="B209" s="113" t="s">
        <v>335</v>
      </c>
      <c r="C209" s="121">
        <v>6171</v>
      </c>
      <c r="D209" s="121">
        <v>6122</v>
      </c>
      <c r="E209" s="121">
        <v>521</v>
      </c>
      <c r="F209" s="121"/>
      <c r="G209" s="122">
        <v>0</v>
      </c>
      <c r="H209" s="122">
        <v>10000</v>
      </c>
      <c r="I209" s="122">
        <v>0</v>
      </c>
      <c r="J209" s="123">
        <v>0</v>
      </c>
      <c r="K209" s="132" t="s">
        <v>809</v>
      </c>
    </row>
    <row r="210" spans="1:11" x14ac:dyDescent="0.2">
      <c r="A210" s="128">
        <v>41</v>
      </c>
      <c r="B210" s="195" t="s">
        <v>335</v>
      </c>
      <c r="C210" s="128"/>
      <c r="D210" s="128"/>
      <c r="E210" s="128"/>
      <c r="F210" s="128"/>
      <c r="G210" s="129">
        <v>20700000</v>
      </c>
      <c r="H210" s="129">
        <v>84830000</v>
      </c>
      <c r="I210" s="129">
        <v>82103497.680000007</v>
      </c>
      <c r="J210" s="130">
        <v>0.96785922055876461</v>
      </c>
      <c r="K210" s="131" t="s">
        <v>226</v>
      </c>
    </row>
    <row r="211" spans="1:11" x14ac:dyDescent="0.2">
      <c r="A211" s="124">
        <v>41</v>
      </c>
      <c r="B211" s="193"/>
      <c r="C211" s="124"/>
      <c r="D211" s="124"/>
      <c r="E211" s="124"/>
      <c r="F211" s="124"/>
      <c r="G211" s="125">
        <v>25929000</v>
      </c>
      <c r="H211" s="125">
        <v>94203800</v>
      </c>
      <c r="I211" s="125">
        <v>90094157.890000001</v>
      </c>
      <c r="J211" s="126">
        <v>0.95637498582859715</v>
      </c>
      <c r="K211" s="127" t="s">
        <v>171</v>
      </c>
    </row>
    <row r="212" spans="1:11" x14ac:dyDescent="0.2">
      <c r="A212" s="121">
        <v>42</v>
      </c>
      <c r="B212" s="113" t="s">
        <v>319</v>
      </c>
      <c r="C212" s="121">
        <v>6171</v>
      </c>
      <c r="D212" s="121">
        <v>5163</v>
      </c>
      <c r="E212" s="121"/>
      <c r="F212" s="121"/>
      <c r="G212" s="122">
        <v>600000</v>
      </c>
      <c r="H212" s="122">
        <v>600000</v>
      </c>
      <c r="I212" s="122">
        <v>321470.93</v>
      </c>
      <c r="J212" s="123">
        <v>0.53578400000000004</v>
      </c>
      <c r="K212" s="132" t="s">
        <v>378</v>
      </c>
    </row>
    <row r="213" spans="1:11" x14ac:dyDescent="0.2">
      <c r="A213" s="128">
        <v>42</v>
      </c>
      <c r="B213" s="195" t="s">
        <v>319</v>
      </c>
      <c r="C213" s="128"/>
      <c r="D213" s="128"/>
      <c r="E213" s="128"/>
      <c r="F213" s="128"/>
      <c r="G213" s="129">
        <v>600000</v>
      </c>
      <c r="H213" s="129">
        <v>600000</v>
      </c>
      <c r="I213" s="129">
        <v>321470.93</v>
      </c>
      <c r="J213" s="130">
        <v>0.53578488333333329</v>
      </c>
      <c r="K213" s="131" t="s">
        <v>321</v>
      </c>
    </row>
    <row r="214" spans="1:11" x14ac:dyDescent="0.2">
      <c r="A214" s="124">
        <v>42</v>
      </c>
      <c r="B214" s="193"/>
      <c r="C214" s="124"/>
      <c r="D214" s="124"/>
      <c r="E214" s="124"/>
      <c r="F214" s="124"/>
      <c r="G214" s="125">
        <v>600000</v>
      </c>
      <c r="H214" s="125">
        <v>600000</v>
      </c>
      <c r="I214" s="125">
        <v>321470.93</v>
      </c>
      <c r="J214" s="126">
        <v>0.53578488333333329</v>
      </c>
      <c r="K214" s="127" t="s">
        <v>172</v>
      </c>
    </row>
    <row r="215" spans="1:11" x14ac:dyDescent="0.2">
      <c r="A215" s="121">
        <v>50</v>
      </c>
      <c r="B215" s="113" t="s">
        <v>319</v>
      </c>
      <c r="C215" s="121">
        <v>3429</v>
      </c>
      <c r="D215" s="121">
        <v>5136</v>
      </c>
      <c r="E215" s="121">
        <v>701</v>
      </c>
      <c r="F215" s="121"/>
      <c r="G215" s="122">
        <v>2000</v>
      </c>
      <c r="H215" s="122">
        <v>2000</v>
      </c>
      <c r="I215" s="122">
        <v>0</v>
      </c>
      <c r="J215" s="123">
        <v>0</v>
      </c>
      <c r="K215" s="132" t="s">
        <v>173</v>
      </c>
    </row>
    <row r="216" spans="1:11" x14ac:dyDescent="0.2">
      <c r="A216" s="121">
        <v>50</v>
      </c>
      <c r="B216" s="113" t="s">
        <v>319</v>
      </c>
      <c r="C216" s="121">
        <v>3429</v>
      </c>
      <c r="D216" s="121">
        <v>5137</v>
      </c>
      <c r="E216" s="121">
        <v>701</v>
      </c>
      <c r="F216" s="121"/>
      <c r="G216" s="122">
        <v>10000</v>
      </c>
      <c r="H216" s="122">
        <v>3900</v>
      </c>
      <c r="I216" s="122">
        <v>0</v>
      </c>
      <c r="J216" s="123">
        <v>0</v>
      </c>
      <c r="K216" s="132" t="s">
        <v>130</v>
      </c>
    </row>
    <row r="217" spans="1:11" x14ac:dyDescent="0.2">
      <c r="A217" s="121">
        <v>50</v>
      </c>
      <c r="B217" s="113" t="s">
        <v>319</v>
      </c>
      <c r="C217" s="121">
        <v>3429</v>
      </c>
      <c r="D217" s="121">
        <v>5139</v>
      </c>
      <c r="E217" s="121">
        <v>701</v>
      </c>
      <c r="F217" s="121"/>
      <c r="G217" s="122">
        <v>1000</v>
      </c>
      <c r="H217" s="122">
        <v>7100</v>
      </c>
      <c r="I217" s="122">
        <v>7007</v>
      </c>
      <c r="J217" s="123">
        <v>0.98690100000000003</v>
      </c>
      <c r="K217" s="132" t="s">
        <v>17</v>
      </c>
    </row>
    <row r="218" spans="1:11" x14ac:dyDescent="0.2">
      <c r="A218" s="121">
        <v>50</v>
      </c>
      <c r="B218" s="113" t="s">
        <v>319</v>
      </c>
      <c r="C218" s="121">
        <v>3429</v>
      </c>
      <c r="D218" s="121">
        <v>5151</v>
      </c>
      <c r="E218" s="121">
        <v>701</v>
      </c>
      <c r="F218" s="121"/>
      <c r="G218" s="122">
        <v>1000</v>
      </c>
      <c r="H218" s="122">
        <v>1000</v>
      </c>
      <c r="I218" s="122">
        <v>0</v>
      </c>
      <c r="J218" s="123">
        <v>0</v>
      </c>
      <c r="K218" s="132" t="s">
        <v>174</v>
      </c>
    </row>
    <row r="219" spans="1:11" x14ac:dyDescent="0.2">
      <c r="A219" s="121">
        <v>50</v>
      </c>
      <c r="B219" s="113" t="s">
        <v>319</v>
      </c>
      <c r="C219" s="121">
        <v>3429</v>
      </c>
      <c r="D219" s="121">
        <v>5154</v>
      </c>
      <c r="E219" s="121">
        <v>701</v>
      </c>
      <c r="F219" s="121"/>
      <c r="G219" s="122">
        <v>4000</v>
      </c>
      <c r="H219" s="122">
        <v>4000</v>
      </c>
      <c r="I219" s="122">
        <v>3870.25</v>
      </c>
      <c r="J219" s="123">
        <v>0.96756200000000003</v>
      </c>
      <c r="K219" s="132" t="s">
        <v>16</v>
      </c>
    </row>
    <row r="220" spans="1:11" x14ac:dyDescent="0.2">
      <c r="A220" s="121">
        <v>50</v>
      </c>
      <c r="B220" s="113" t="s">
        <v>319</v>
      </c>
      <c r="C220" s="121">
        <v>3429</v>
      </c>
      <c r="D220" s="121">
        <v>5169</v>
      </c>
      <c r="E220" s="121">
        <v>701</v>
      </c>
      <c r="F220" s="121"/>
      <c r="G220" s="122">
        <v>40000</v>
      </c>
      <c r="H220" s="122">
        <v>40000</v>
      </c>
      <c r="I220" s="122">
        <v>19158.21</v>
      </c>
      <c r="J220" s="123">
        <v>0.47895500000000002</v>
      </c>
      <c r="K220" s="132" t="s">
        <v>379</v>
      </c>
    </row>
    <row r="221" spans="1:11" x14ac:dyDescent="0.2">
      <c r="A221" s="121">
        <v>50</v>
      </c>
      <c r="B221" s="113" t="s">
        <v>319</v>
      </c>
      <c r="C221" s="121">
        <v>4339</v>
      </c>
      <c r="D221" s="121">
        <v>5011</v>
      </c>
      <c r="E221" s="121"/>
      <c r="F221" s="121">
        <v>13010</v>
      </c>
      <c r="G221" s="122">
        <v>391000</v>
      </c>
      <c r="H221" s="122">
        <v>366500</v>
      </c>
      <c r="I221" s="122">
        <v>192926</v>
      </c>
      <c r="J221" s="123">
        <v>0.52640100000000001</v>
      </c>
      <c r="K221" s="132" t="s">
        <v>380</v>
      </c>
    </row>
    <row r="222" spans="1:11" x14ac:dyDescent="0.2">
      <c r="A222" s="121">
        <v>50</v>
      </c>
      <c r="B222" s="113" t="s">
        <v>319</v>
      </c>
      <c r="C222" s="121">
        <v>4339</v>
      </c>
      <c r="D222" s="121">
        <v>5031</v>
      </c>
      <c r="E222" s="121"/>
      <c r="F222" s="121">
        <v>13010</v>
      </c>
      <c r="G222" s="122">
        <v>36000</v>
      </c>
      <c r="H222" s="122">
        <v>48300</v>
      </c>
      <c r="I222" s="122">
        <v>48252</v>
      </c>
      <c r="J222" s="123">
        <v>0.99900599999999995</v>
      </c>
      <c r="K222" s="132" t="s">
        <v>381</v>
      </c>
    </row>
    <row r="223" spans="1:11" x14ac:dyDescent="0.2">
      <c r="A223" s="121">
        <v>50</v>
      </c>
      <c r="B223" s="113" t="s">
        <v>319</v>
      </c>
      <c r="C223" s="121">
        <v>4339</v>
      </c>
      <c r="D223" s="121">
        <v>5032</v>
      </c>
      <c r="E223" s="121"/>
      <c r="F223" s="121">
        <v>13010</v>
      </c>
      <c r="G223" s="122">
        <v>13000</v>
      </c>
      <c r="H223" s="122">
        <v>17400</v>
      </c>
      <c r="I223" s="122">
        <v>17388</v>
      </c>
      <c r="J223" s="123">
        <v>0.99931000000000003</v>
      </c>
      <c r="K223" s="132" t="s">
        <v>382</v>
      </c>
    </row>
    <row r="224" spans="1:11" x14ac:dyDescent="0.2">
      <c r="A224" s="121">
        <v>50</v>
      </c>
      <c r="B224" s="113" t="s">
        <v>319</v>
      </c>
      <c r="C224" s="121">
        <v>4339</v>
      </c>
      <c r="D224" s="121">
        <v>5038</v>
      </c>
      <c r="E224" s="121"/>
      <c r="F224" s="121">
        <v>13010</v>
      </c>
      <c r="G224" s="122">
        <v>1500</v>
      </c>
      <c r="H224" s="122">
        <v>1600</v>
      </c>
      <c r="I224" s="122">
        <v>1521</v>
      </c>
      <c r="J224" s="123">
        <v>0.95062500000000005</v>
      </c>
      <c r="K224" s="132" t="s">
        <v>383</v>
      </c>
    </row>
    <row r="225" spans="1:11" x14ac:dyDescent="0.2">
      <c r="A225" s="121">
        <v>50</v>
      </c>
      <c r="B225" s="113" t="s">
        <v>319</v>
      </c>
      <c r="C225" s="121">
        <v>4339</v>
      </c>
      <c r="D225" s="121">
        <v>5136</v>
      </c>
      <c r="E225" s="121"/>
      <c r="F225" s="121">
        <v>13010</v>
      </c>
      <c r="G225" s="122">
        <v>5000</v>
      </c>
      <c r="H225" s="122">
        <v>5000</v>
      </c>
      <c r="I225" s="122">
        <v>409</v>
      </c>
      <c r="J225" s="123">
        <v>8.1799999999999998E-2</v>
      </c>
      <c r="K225" s="132" t="s">
        <v>384</v>
      </c>
    </row>
    <row r="226" spans="1:11" x14ac:dyDescent="0.2">
      <c r="A226" s="121">
        <v>50</v>
      </c>
      <c r="B226" s="113" t="s">
        <v>319</v>
      </c>
      <c r="C226" s="121">
        <v>4339</v>
      </c>
      <c r="D226" s="121">
        <v>5156</v>
      </c>
      <c r="E226" s="121"/>
      <c r="F226" s="121">
        <v>13010</v>
      </c>
      <c r="G226" s="122">
        <v>1400</v>
      </c>
      <c r="H226" s="122">
        <v>1400</v>
      </c>
      <c r="I226" s="122">
        <v>854</v>
      </c>
      <c r="J226" s="123">
        <v>0.61</v>
      </c>
      <c r="K226" s="132" t="s">
        <v>175</v>
      </c>
    </row>
    <row r="227" spans="1:11" x14ac:dyDescent="0.2">
      <c r="A227" s="121">
        <v>50</v>
      </c>
      <c r="B227" s="113" t="s">
        <v>319</v>
      </c>
      <c r="C227" s="121">
        <v>4339</v>
      </c>
      <c r="D227" s="121">
        <v>5167</v>
      </c>
      <c r="E227" s="121"/>
      <c r="F227" s="121">
        <v>13010</v>
      </c>
      <c r="G227" s="122">
        <v>0</v>
      </c>
      <c r="H227" s="122">
        <v>4800</v>
      </c>
      <c r="I227" s="122">
        <v>4800</v>
      </c>
      <c r="J227" s="123">
        <v>1</v>
      </c>
      <c r="K227" s="132" t="s">
        <v>385</v>
      </c>
    </row>
    <row r="228" spans="1:11" x14ac:dyDescent="0.2">
      <c r="A228" s="121">
        <v>50</v>
      </c>
      <c r="B228" s="113" t="s">
        <v>319</v>
      </c>
      <c r="C228" s="121">
        <v>4339</v>
      </c>
      <c r="D228" s="121">
        <v>5169</v>
      </c>
      <c r="E228" s="121"/>
      <c r="F228" s="121">
        <v>13010</v>
      </c>
      <c r="G228" s="122">
        <v>146000</v>
      </c>
      <c r="H228" s="122">
        <v>538700</v>
      </c>
      <c r="I228" s="122">
        <v>102446</v>
      </c>
      <c r="J228" s="123">
        <v>0.19017200000000001</v>
      </c>
      <c r="K228" s="132" t="s">
        <v>386</v>
      </c>
    </row>
    <row r="229" spans="1:11" x14ac:dyDescent="0.2">
      <c r="A229" s="121">
        <v>50</v>
      </c>
      <c r="B229" s="113" t="s">
        <v>319</v>
      </c>
      <c r="C229" s="121">
        <v>4339</v>
      </c>
      <c r="D229" s="121">
        <v>5169</v>
      </c>
      <c r="E229" s="121">
        <v>706</v>
      </c>
      <c r="F229" s="121"/>
      <c r="G229" s="122">
        <v>110000</v>
      </c>
      <c r="H229" s="122">
        <v>110000</v>
      </c>
      <c r="I229" s="122">
        <v>39490</v>
      </c>
      <c r="J229" s="123">
        <v>0.35899999999999999</v>
      </c>
      <c r="K229" s="132" t="s">
        <v>387</v>
      </c>
    </row>
    <row r="230" spans="1:11" x14ac:dyDescent="0.2">
      <c r="A230" s="121">
        <v>50</v>
      </c>
      <c r="B230" s="113" t="s">
        <v>319</v>
      </c>
      <c r="C230" s="121">
        <v>4339</v>
      </c>
      <c r="D230" s="121">
        <v>5173</v>
      </c>
      <c r="E230" s="121"/>
      <c r="F230" s="121">
        <v>13010</v>
      </c>
      <c r="G230" s="122">
        <v>1000</v>
      </c>
      <c r="H230" s="122">
        <v>1000</v>
      </c>
      <c r="I230" s="122">
        <v>282</v>
      </c>
      <c r="J230" s="123">
        <v>0.28199999999999997</v>
      </c>
      <c r="K230" s="132" t="s">
        <v>176</v>
      </c>
    </row>
    <row r="231" spans="1:11" x14ac:dyDescent="0.2">
      <c r="A231" s="121">
        <v>50</v>
      </c>
      <c r="B231" s="113" t="s">
        <v>319</v>
      </c>
      <c r="C231" s="121">
        <v>4339</v>
      </c>
      <c r="D231" s="121">
        <v>5424</v>
      </c>
      <c r="E231" s="121"/>
      <c r="F231" s="121">
        <v>13010</v>
      </c>
      <c r="G231" s="122">
        <v>0</v>
      </c>
      <c r="H231" s="122">
        <v>2900</v>
      </c>
      <c r="I231" s="122">
        <v>2828</v>
      </c>
      <c r="J231" s="123">
        <v>0.97517200000000004</v>
      </c>
      <c r="K231" s="132" t="s">
        <v>538</v>
      </c>
    </row>
    <row r="232" spans="1:11" x14ac:dyDescent="0.2">
      <c r="A232" s="121">
        <v>50</v>
      </c>
      <c r="B232" s="113" t="s">
        <v>319</v>
      </c>
      <c r="C232" s="121">
        <v>4351</v>
      </c>
      <c r="D232" s="121">
        <v>5021</v>
      </c>
      <c r="E232" s="121">
        <v>705</v>
      </c>
      <c r="F232" s="121"/>
      <c r="G232" s="122">
        <v>10000</v>
      </c>
      <c r="H232" s="122">
        <v>10000</v>
      </c>
      <c r="I232" s="122">
        <v>0</v>
      </c>
      <c r="J232" s="123">
        <v>0</v>
      </c>
      <c r="K232" s="132" t="s">
        <v>388</v>
      </c>
    </row>
    <row r="233" spans="1:11" x14ac:dyDescent="0.2">
      <c r="A233" s="121">
        <v>50</v>
      </c>
      <c r="B233" s="113" t="s">
        <v>319</v>
      </c>
      <c r="C233" s="121">
        <v>4351</v>
      </c>
      <c r="D233" s="121">
        <v>5169</v>
      </c>
      <c r="E233" s="121">
        <v>705</v>
      </c>
      <c r="F233" s="121"/>
      <c r="G233" s="122">
        <v>14000</v>
      </c>
      <c r="H233" s="122">
        <v>14000</v>
      </c>
      <c r="I233" s="122">
        <v>2488</v>
      </c>
      <c r="J233" s="123">
        <v>0.17771400000000001</v>
      </c>
      <c r="K233" s="132" t="s">
        <v>389</v>
      </c>
    </row>
    <row r="234" spans="1:11" x14ac:dyDescent="0.2">
      <c r="A234" s="121">
        <v>50</v>
      </c>
      <c r="B234" s="113" t="s">
        <v>319</v>
      </c>
      <c r="C234" s="121">
        <v>4351</v>
      </c>
      <c r="D234" s="121">
        <v>5175</v>
      </c>
      <c r="E234" s="121">
        <v>705</v>
      </c>
      <c r="F234" s="121"/>
      <c r="G234" s="122">
        <v>5000</v>
      </c>
      <c r="H234" s="122">
        <v>5000</v>
      </c>
      <c r="I234" s="122">
        <v>771</v>
      </c>
      <c r="J234" s="123">
        <v>0.1542</v>
      </c>
      <c r="K234" s="132" t="s">
        <v>177</v>
      </c>
    </row>
    <row r="235" spans="1:11" x14ac:dyDescent="0.2">
      <c r="A235" s="121">
        <v>50</v>
      </c>
      <c r="B235" s="113" t="s">
        <v>319</v>
      </c>
      <c r="C235" s="121">
        <v>4351</v>
      </c>
      <c r="D235" s="121">
        <v>5194</v>
      </c>
      <c r="E235" s="121">
        <v>705</v>
      </c>
      <c r="F235" s="121"/>
      <c r="G235" s="122">
        <v>1000</v>
      </c>
      <c r="H235" s="122">
        <v>1000</v>
      </c>
      <c r="I235" s="122">
        <v>0</v>
      </c>
      <c r="J235" s="123">
        <v>0</v>
      </c>
      <c r="K235" s="132" t="s">
        <v>178</v>
      </c>
    </row>
    <row r="236" spans="1:11" x14ac:dyDescent="0.2">
      <c r="A236" s="121">
        <v>50</v>
      </c>
      <c r="B236" s="113" t="s">
        <v>319</v>
      </c>
      <c r="C236" s="121">
        <v>4351</v>
      </c>
      <c r="D236" s="121">
        <v>5229</v>
      </c>
      <c r="E236" s="121">
        <v>703</v>
      </c>
      <c r="F236" s="121"/>
      <c r="G236" s="122">
        <v>700000</v>
      </c>
      <c r="H236" s="122">
        <v>750000</v>
      </c>
      <c r="I236" s="122">
        <v>749980</v>
      </c>
      <c r="J236" s="123">
        <v>0.999973</v>
      </c>
      <c r="K236" s="132" t="s">
        <v>179</v>
      </c>
    </row>
    <row r="237" spans="1:11" x14ac:dyDescent="0.2">
      <c r="A237" s="121">
        <v>50</v>
      </c>
      <c r="B237" s="113" t="s">
        <v>319</v>
      </c>
      <c r="C237" s="121">
        <v>4351</v>
      </c>
      <c r="D237" s="121">
        <v>5229</v>
      </c>
      <c r="E237" s="121">
        <v>704</v>
      </c>
      <c r="F237" s="121"/>
      <c r="G237" s="122">
        <v>81000</v>
      </c>
      <c r="H237" s="122">
        <v>81000</v>
      </c>
      <c r="I237" s="122">
        <v>80298</v>
      </c>
      <c r="J237" s="123">
        <v>0.99133300000000002</v>
      </c>
      <c r="K237" s="132" t="s">
        <v>180</v>
      </c>
    </row>
    <row r="238" spans="1:11" x14ac:dyDescent="0.2">
      <c r="A238" s="121">
        <v>50</v>
      </c>
      <c r="B238" s="113" t="s">
        <v>319</v>
      </c>
      <c r="C238" s="121">
        <v>4351</v>
      </c>
      <c r="D238" s="121">
        <v>5229</v>
      </c>
      <c r="E238" s="121">
        <v>707</v>
      </c>
      <c r="F238" s="121"/>
      <c r="G238" s="122">
        <v>50000</v>
      </c>
      <c r="H238" s="122">
        <v>50000</v>
      </c>
      <c r="I238" s="122">
        <v>50000</v>
      </c>
      <c r="J238" s="123">
        <v>1</v>
      </c>
      <c r="K238" s="132" t="s">
        <v>390</v>
      </c>
    </row>
    <row r="239" spans="1:11" x14ac:dyDescent="0.2">
      <c r="A239" s="121">
        <v>50</v>
      </c>
      <c r="B239" s="113" t="s">
        <v>319</v>
      </c>
      <c r="C239" s="121">
        <v>4351</v>
      </c>
      <c r="D239" s="121">
        <v>5229</v>
      </c>
      <c r="E239" s="121">
        <v>708</v>
      </c>
      <c r="F239" s="121"/>
      <c r="G239" s="122">
        <v>69000</v>
      </c>
      <c r="H239" s="122">
        <v>127900</v>
      </c>
      <c r="I239" s="122">
        <v>127864</v>
      </c>
      <c r="J239" s="123">
        <v>0.999718</v>
      </c>
      <c r="K239" s="132" t="s">
        <v>391</v>
      </c>
    </row>
    <row r="240" spans="1:11" x14ac:dyDescent="0.2">
      <c r="A240" s="121">
        <v>50</v>
      </c>
      <c r="B240" s="113" t="s">
        <v>319</v>
      </c>
      <c r="C240" s="121">
        <v>4379</v>
      </c>
      <c r="D240" s="121">
        <v>5229</v>
      </c>
      <c r="E240" s="121">
        <v>702</v>
      </c>
      <c r="F240" s="121"/>
      <c r="G240" s="122">
        <v>20000</v>
      </c>
      <c r="H240" s="122">
        <v>20000</v>
      </c>
      <c r="I240" s="122">
        <v>20000</v>
      </c>
      <c r="J240" s="123">
        <v>1</v>
      </c>
      <c r="K240" s="132" t="s">
        <v>181</v>
      </c>
    </row>
    <row r="241" spans="1:11" x14ac:dyDescent="0.2">
      <c r="A241" s="121">
        <v>50</v>
      </c>
      <c r="B241" s="113" t="s">
        <v>319</v>
      </c>
      <c r="C241" s="121">
        <v>6171</v>
      </c>
      <c r="D241" s="121">
        <v>5169</v>
      </c>
      <c r="E241" s="121"/>
      <c r="F241" s="121"/>
      <c r="G241" s="122">
        <v>10000</v>
      </c>
      <c r="H241" s="122">
        <v>10000</v>
      </c>
      <c r="I241" s="122">
        <v>0</v>
      </c>
      <c r="J241" s="123">
        <v>0</v>
      </c>
      <c r="K241" s="132" t="s">
        <v>392</v>
      </c>
    </row>
    <row r="242" spans="1:11" x14ac:dyDescent="0.2">
      <c r="A242" s="121">
        <v>50</v>
      </c>
      <c r="B242" s="113" t="s">
        <v>319</v>
      </c>
      <c r="C242" s="121">
        <v>6402</v>
      </c>
      <c r="D242" s="121">
        <v>5364</v>
      </c>
      <c r="E242" s="121"/>
      <c r="F242" s="121">
        <v>13011</v>
      </c>
      <c r="G242" s="122">
        <v>0</v>
      </c>
      <c r="H242" s="122">
        <v>244000</v>
      </c>
      <c r="I242" s="122">
        <v>243989.9</v>
      </c>
      <c r="J242" s="123">
        <v>0.99995800000000001</v>
      </c>
      <c r="K242" s="132" t="s">
        <v>840</v>
      </c>
    </row>
    <row r="243" spans="1:11" x14ac:dyDescent="0.2">
      <c r="A243" s="121">
        <v>50</v>
      </c>
      <c r="B243" s="113" t="s">
        <v>319</v>
      </c>
      <c r="C243" s="121">
        <v>6402</v>
      </c>
      <c r="D243" s="121">
        <v>5364</v>
      </c>
      <c r="E243" s="121"/>
      <c r="F243" s="121">
        <v>13015</v>
      </c>
      <c r="G243" s="122">
        <v>0</v>
      </c>
      <c r="H243" s="122">
        <v>18200</v>
      </c>
      <c r="I243" s="122">
        <v>18167</v>
      </c>
      <c r="J243" s="123">
        <v>0.99818600000000002</v>
      </c>
      <c r="K243" s="132" t="s">
        <v>839</v>
      </c>
    </row>
    <row r="244" spans="1:11" x14ac:dyDescent="0.2">
      <c r="A244" s="128">
        <v>50</v>
      </c>
      <c r="B244" s="195" t="s">
        <v>319</v>
      </c>
      <c r="C244" s="128"/>
      <c r="D244" s="128"/>
      <c r="E244" s="128"/>
      <c r="F244" s="128"/>
      <c r="G244" s="129">
        <v>1722900</v>
      </c>
      <c r="H244" s="129">
        <v>2486700</v>
      </c>
      <c r="I244" s="129">
        <v>1734789.36</v>
      </c>
      <c r="J244" s="130">
        <v>0.69762712027988905</v>
      </c>
      <c r="K244" s="131" t="s">
        <v>321</v>
      </c>
    </row>
    <row r="245" spans="1:11" x14ac:dyDescent="0.2">
      <c r="A245" s="124">
        <v>50</v>
      </c>
      <c r="B245" s="193"/>
      <c r="C245" s="124"/>
      <c r="D245" s="124"/>
      <c r="E245" s="124"/>
      <c r="F245" s="124"/>
      <c r="G245" s="125">
        <v>1722900</v>
      </c>
      <c r="H245" s="125">
        <v>2486700</v>
      </c>
      <c r="I245" s="125">
        <v>1734789.36</v>
      </c>
      <c r="J245" s="126">
        <v>0.69762712027988905</v>
      </c>
      <c r="K245" s="127" t="s">
        <v>182</v>
      </c>
    </row>
    <row r="246" spans="1:11" x14ac:dyDescent="0.2">
      <c r="A246" s="121">
        <v>61</v>
      </c>
      <c r="B246" s="113" t="s">
        <v>319</v>
      </c>
      <c r="C246" s="121">
        <v>3399</v>
      </c>
      <c r="D246" s="121">
        <v>5194</v>
      </c>
      <c r="E246" s="121">
        <v>902</v>
      </c>
      <c r="F246" s="121"/>
      <c r="G246" s="122">
        <v>100000</v>
      </c>
      <c r="H246" s="122">
        <v>100000</v>
      </c>
      <c r="I246" s="122">
        <v>75679</v>
      </c>
      <c r="J246" s="123">
        <v>0.75678999999999996</v>
      </c>
      <c r="K246" s="132" t="s">
        <v>393</v>
      </c>
    </row>
    <row r="247" spans="1:11" x14ac:dyDescent="0.2">
      <c r="A247" s="121">
        <v>61</v>
      </c>
      <c r="B247" s="113" t="s">
        <v>319</v>
      </c>
      <c r="C247" s="121">
        <v>6115</v>
      </c>
      <c r="D247" s="121">
        <v>5021</v>
      </c>
      <c r="E247" s="121"/>
      <c r="F247" s="121"/>
      <c r="G247" s="122">
        <v>0</v>
      </c>
      <c r="H247" s="122">
        <v>16300</v>
      </c>
      <c r="I247" s="122">
        <v>0</v>
      </c>
      <c r="J247" s="123">
        <v>0</v>
      </c>
      <c r="K247" s="132" t="s">
        <v>897</v>
      </c>
    </row>
    <row r="248" spans="1:11" x14ac:dyDescent="0.2">
      <c r="A248" s="121">
        <v>61</v>
      </c>
      <c r="B248" s="113" t="s">
        <v>319</v>
      </c>
      <c r="C248" s="121">
        <v>6115</v>
      </c>
      <c r="D248" s="121">
        <v>5021</v>
      </c>
      <c r="E248" s="121"/>
      <c r="F248" s="121">
        <v>98187</v>
      </c>
      <c r="G248" s="122">
        <v>0</v>
      </c>
      <c r="H248" s="122">
        <v>109200</v>
      </c>
      <c r="I248" s="122">
        <v>125467</v>
      </c>
      <c r="J248" s="123">
        <v>1.148965</v>
      </c>
      <c r="K248" s="132" t="s">
        <v>674</v>
      </c>
    </row>
    <row r="249" spans="1:11" x14ac:dyDescent="0.2">
      <c r="A249" s="121">
        <v>61</v>
      </c>
      <c r="B249" s="113" t="s">
        <v>319</v>
      </c>
      <c r="C249" s="121">
        <v>6115</v>
      </c>
      <c r="D249" s="121">
        <v>5031</v>
      </c>
      <c r="E249" s="121"/>
      <c r="F249" s="121"/>
      <c r="G249" s="122">
        <v>0</v>
      </c>
      <c r="H249" s="122">
        <v>2700</v>
      </c>
      <c r="I249" s="122">
        <v>0</v>
      </c>
      <c r="J249" s="123">
        <v>0</v>
      </c>
      <c r="K249" s="132" t="s">
        <v>843</v>
      </c>
    </row>
    <row r="250" spans="1:11" x14ac:dyDescent="0.2">
      <c r="A250" s="121">
        <v>61</v>
      </c>
      <c r="B250" s="113" t="s">
        <v>319</v>
      </c>
      <c r="C250" s="121">
        <v>6115</v>
      </c>
      <c r="D250" s="121">
        <v>5031</v>
      </c>
      <c r="E250" s="121"/>
      <c r="F250" s="121">
        <v>98187</v>
      </c>
      <c r="G250" s="122">
        <v>0</v>
      </c>
      <c r="H250" s="122">
        <v>0</v>
      </c>
      <c r="I250" s="122">
        <v>2629</v>
      </c>
      <c r="J250" s="123">
        <v>0</v>
      </c>
      <c r="K250" s="132" t="s">
        <v>842</v>
      </c>
    </row>
    <row r="251" spans="1:11" x14ac:dyDescent="0.2">
      <c r="A251" s="121">
        <v>61</v>
      </c>
      <c r="B251" s="113" t="s">
        <v>319</v>
      </c>
      <c r="C251" s="121">
        <v>6115</v>
      </c>
      <c r="D251" s="121">
        <v>5032</v>
      </c>
      <c r="E251" s="121"/>
      <c r="F251" s="121"/>
      <c r="G251" s="122">
        <v>0</v>
      </c>
      <c r="H251" s="122">
        <v>1000</v>
      </c>
      <c r="I251" s="122">
        <v>0</v>
      </c>
      <c r="J251" s="123">
        <v>0</v>
      </c>
      <c r="K251" s="132" t="s">
        <v>844</v>
      </c>
    </row>
    <row r="252" spans="1:11" x14ac:dyDescent="0.2">
      <c r="A252" s="121">
        <v>61</v>
      </c>
      <c r="B252" s="113" t="s">
        <v>319</v>
      </c>
      <c r="C252" s="121">
        <v>6115</v>
      </c>
      <c r="D252" s="121">
        <v>5032</v>
      </c>
      <c r="E252" s="121"/>
      <c r="F252" s="121">
        <v>98187</v>
      </c>
      <c r="G252" s="122">
        <v>0</v>
      </c>
      <c r="H252" s="122">
        <v>0</v>
      </c>
      <c r="I252" s="122">
        <v>946</v>
      </c>
      <c r="J252" s="123">
        <v>0</v>
      </c>
      <c r="K252" s="132" t="s">
        <v>841</v>
      </c>
    </row>
    <row r="253" spans="1:11" x14ac:dyDescent="0.2">
      <c r="A253" s="121">
        <v>61</v>
      </c>
      <c r="B253" s="113" t="s">
        <v>319</v>
      </c>
      <c r="C253" s="121">
        <v>6115</v>
      </c>
      <c r="D253" s="121">
        <v>5139</v>
      </c>
      <c r="E253" s="121"/>
      <c r="F253" s="121">
        <v>98187</v>
      </c>
      <c r="G253" s="122">
        <v>0</v>
      </c>
      <c r="H253" s="122">
        <v>20900</v>
      </c>
      <c r="I253" s="122">
        <v>20807.740000000002</v>
      </c>
      <c r="J253" s="123">
        <v>0.99558500000000005</v>
      </c>
      <c r="K253" s="132" t="s">
        <v>539</v>
      </c>
    </row>
    <row r="254" spans="1:11" x14ac:dyDescent="0.2">
      <c r="A254" s="121">
        <v>61</v>
      </c>
      <c r="B254" s="113" t="s">
        <v>319</v>
      </c>
      <c r="C254" s="121">
        <v>6115</v>
      </c>
      <c r="D254" s="121">
        <v>5156</v>
      </c>
      <c r="E254" s="121"/>
      <c r="F254" s="121">
        <v>98187</v>
      </c>
      <c r="G254" s="122">
        <v>0</v>
      </c>
      <c r="H254" s="122">
        <v>200</v>
      </c>
      <c r="I254" s="122">
        <v>179</v>
      </c>
      <c r="J254" s="123">
        <v>0.89500000000000002</v>
      </c>
      <c r="K254" s="132" t="s">
        <v>810</v>
      </c>
    </row>
    <row r="255" spans="1:11" x14ac:dyDescent="0.2">
      <c r="A255" s="121">
        <v>61</v>
      </c>
      <c r="B255" s="113" t="s">
        <v>319</v>
      </c>
      <c r="C255" s="121">
        <v>6115</v>
      </c>
      <c r="D255" s="121">
        <v>5161</v>
      </c>
      <c r="E255" s="121"/>
      <c r="F255" s="121">
        <v>98187</v>
      </c>
      <c r="G255" s="122">
        <v>0</v>
      </c>
      <c r="H255" s="122">
        <v>3600</v>
      </c>
      <c r="I255" s="122">
        <v>3544.6</v>
      </c>
      <c r="J255" s="123">
        <v>0.98461100000000001</v>
      </c>
      <c r="K255" s="132" t="s">
        <v>811</v>
      </c>
    </row>
    <row r="256" spans="1:11" x14ac:dyDescent="0.2">
      <c r="A256" s="121">
        <v>61</v>
      </c>
      <c r="B256" s="113" t="s">
        <v>319</v>
      </c>
      <c r="C256" s="121">
        <v>6115</v>
      </c>
      <c r="D256" s="121">
        <v>5169</v>
      </c>
      <c r="E256" s="121"/>
      <c r="F256" s="121">
        <v>98187</v>
      </c>
      <c r="G256" s="122">
        <v>0</v>
      </c>
      <c r="H256" s="122">
        <v>13100</v>
      </c>
      <c r="I256" s="122">
        <v>13068</v>
      </c>
      <c r="J256" s="123">
        <v>0.99755700000000003</v>
      </c>
      <c r="K256" s="132" t="s">
        <v>675</v>
      </c>
    </row>
    <row r="257" spans="1:11" x14ac:dyDescent="0.2">
      <c r="A257" s="121">
        <v>61</v>
      </c>
      <c r="B257" s="113" t="s">
        <v>319</v>
      </c>
      <c r="C257" s="121">
        <v>6115</v>
      </c>
      <c r="D257" s="121">
        <v>5171</v>
      </c>
      <c r="E257" s="121"/>
      <c r="F257" s="121">
        <v>98187</v>
      </c>
      <c r="G257" s="122">
        <v>0</v>
      </c>
      <c r="H257" s="122">
        <v>10300</v>
      </c>
      <c r="I257" s="122">
        <v>10285</v>
      </c>
      <c r="J257" s="123">
        <v>0.99854299999999996</v>
      </c>
      <c r="K257" s="132" t="s">
        <v>812</v>
      </c>
    </row>
    <row r="258" spans="1:11" x14ac:dyDescent="0.2">
      <c r="A258" s="121">
        <v>61</v>
      </c>
      <c r="B258" s="113" t="s">
        <v>319</v>
      </c>
      <c r="C258" s="121">
        <v>6115</v>
      </c>
      <c r="D258" s="121">
        <v>5175</v>
      </c>
      <c r="E258" s="121"/>
      <c r="F258" s="121">
        <v>98187</v>
      </c>
      <c r="G258" s="122">
        <v>0</v>
      </c>
      <c r="H258" s="122">
        <v>7700</v>
      </c>
      <c r="I258" s="122">
        <v>7644</v>
      </c>
      <c r="J258" s="123">
        <v>0.99272700000000003</v>
      </c>
      <c r="K258" s="132" t="s">
        <v>676</v>
      </c>
    </row>
    <row r="259" spans="1:11" x14ac:dyDescent="0.2">
      <c r="A259" s="121">
        <v>61</v>
      </c>
      <c r="B259" s="113" t="s">
        <v>319</v>
      </c>
      <c r="C259" s="121">
        <v>6118</v>
      </c>
      <c r="D259" s="121">
        <v>5021</v>
      </c>
      <c r="E259" s="121"/>
      <c r="F259" s="121">
        <v>98008</v>
      </c>
      <c r="G259" s="122">
        <v>0</v>
      </c>
      <c r="H259" s="122">
        <v>89800</v>
      </c>
      <c r="I259" s="122">
        <v>73076</v>
      </c>
      <c r="J259" s="123">
        <v>0.81376300000000001</v>
      </c>
      <c r="K259" s="132" t="s">
        <v>394</v>
      </c>
    </row>
    <row r="260" spans="1:11" x14ac:dyDescent="0.2">
      <c r="A260" s="121">
        <v>61</v>
      </c>
      <c r="B260" s="113" t="s">
        <v>319</v>
      </c>
      <c r="C260" s="121">
        <v>6118</v>
      </c>
      <c r="D260" s="121">
        <v>5139</v>
      </c>
      <c r="E260" s="121"/>
      <c r="F260" s="121">
        <v>98008</v>
      </c>
      <c r="G260" s="122">
        <v>0</v>
      </c>
      <c r="H260" s="122">
        <v>10100</v>
      </c>
      <c r="I260" s="122">
        <v>10005</v>
      </c>
      <c r="J260" s="123">
        <v>0.99059399999999997</v>
      </c>
      <c r="K260" s="132" t="s">
        <v>395</v>
      </c>
    </row>
    <row r="261" spans="1:11" x14ac:dyDescent="0.2">
      <c r="A261" s="121">
        <v>61</v>
      </c>
      <c r="B261" s="113" t="s">
        <v>319</v>
      </c>
      <c r="C261" s="121">
        <v>6118</v>
      </c>
      <c r="D261" s="121">
        <v>5156</v>
      </c>
      <c r="E261" s="121"/>
      <c r="F261" s="121">
        <v>98008</v>
      </c>
      <c r="G261" s="122">
        <v>0</v>
      </c>
      <c r="H261" s="122">
        <v>400</v>
      </c>
      <c r="I261" s="122">
        <v>332.4</v>
      </c>
      <c r="J261" s="123">
        <v>0.83099999999999996</v>
      </c>
      <c r="K261" s="132" t="s">
        <v>396</v>
      </c>
    </row>
    <row r="262" spans="1:11" x14ac:dyDescent="0.2">
      <c r="A262" s="121">
        <v>61</v>
      </c>
      <c r="B262" s="113" t="s">
        <v>319</v>
      </c>
      <c r="C262" s="121">
        <v>6118</v>
      </c>
      <c r="D262" s="121">
        <v>5169</v>
      </c>
      <c r="E262" s="121"/>
      <c r="F262" s="121">
        <v>98008</v>
      </c>
      <c r="G262" s="122">
        <v>0</v>
      </c>
      <c r="H262" s="122">
        <v>21800</v>
      </c>
      <c r="I262" s="122">
        <v>21780</v>
      </c>
      <c r="J262" s="123">
        <v>0.99908200000000003</v>
      </c>
      <c r="K262" s="132" t="s">
        <v>1094</v>
      </c>
    </row>
    <row r="263" spans="1:11" x14ac:dyDescent="0.2">
      <c r="A263" s="121">
        <v>61</v>
      </c>
      <c r="B263" s="113" t="s">
        <v>319</v>
      </c>
      <c r="C263" s="121">
        <v>6118</v>
      </c>
      <c r="D263" s="121">
        <v>5175</v>
      </c>
      <c r="E263" s="121"/>
      <c r="F263" s="121">
        <v>98008</v>
      </c>
      <c r="G263" s="122">
        <v>0</v>
      </c>
      <c r="H263" s="122">
        <v>9100</v>
      </c>
      <c r="I263" s="122">
        <v>9048</v>
      </c>
      <c r="J263" s="123">
        <v>0.99428499999999997</v>
      </c>
      <c r="K263" s="132" t="s">
        <v>1095</v>
      </c>
    </row>
    <row r="264" spans="1:11" x14ac:dyDescent="0.2">
      <c r="A264" s="121">
        <v>61</v>
      </c>
      <c r="B264" s="113" t="s">
        <v>319</v>
      </c>
      <c r="C264" s="121">
        <v>6171</v>
      </c>
      <c r="D264" s="121">
        <v>5021</v>
      </c>
      <c r="E264" s="121">
        <v>901</v>
      </c>
      <c r="F264" s="121"/>
      <c r="G264" s="122">
        <v>70000</v>
      </c>
      <c r="H264" s="122">
        <v>70000</v>
      </c>
      <c r="I264" s="122">
        <v>54180</v>
      </c>
      <c r="J264" s="123">
        <v>0.77400000000000002</v>
      </c>
      <c r="K264" s="132" t="s">
        <v>183</v>
      </c>
    </row>
    <row r="265" spans="1:11" x14ac:dyDescent="0.2">
      <c r="A265" s="121">
        <v>61</v>
      </c>
      <c r="B265" s="113" t="s">
        <v>319</v>
      </c>
      <c r="C265" s="121">
        <v>6171</v>
      </c>
      <c r="D265" s="121">
        <v>5031</v>
      </c>
      <c r="E265" s="121">
        <v>901</v>
      </c>
      <c r="F265" s="121"/>
      <c r="G265" s="122">
        <v>15000</v>
      </c>
      <c r="H265" s="122">
        <v>0</v>
      </c>
      <c r="I265" s="122">
        <v>0</v>
      </c>
      <c r="J265" s="123">
        <v>0</v>
      </c>
      <c r="K265" s="132" t="s">
        <v>397</v>
      </c>
    </row>
    <row r="266" spans="1:11" x14ac:dyDescent="0.2">
      <c r="A266" s="121">
        <v>61</v>
      </c>
      <c r="B266" s="113" t="s">
        <v>319</v>
      </c>
      <c r="C266" s="121">
        <v>6171</v>
      </c>
      <c r="D266" s="121">
        <v>5032</v>
      </c>
      <c r="E266" s="121">
        <v>901</v>
      </c>
      <c r="F266" s="121"/>
      <c r="G266" s="122">
        <v>5000</v>
      </c>
      <c r="H266" s="122">
        <v>0</v>
      </c>
      <c r="I266" s="122">
        <v>0</v>
      </c>
      <c r="J266" s="123">
        <v>0</v>
      </c>
      <c r="K266" s="132" t="s">
        <v>398</v>
      </c>
    </row>
    <row r="267" spans="1:11" x14ac:dyDescent="0.2">
      <c r="A267" s="121">
        <v>61</v>
      </c>
      <c r="B267" s="113" t="s">
        <v>319</v>
      </c>
      <c r="C267" s="121">
        <v>6171</v>
      </c>
      <c r="D267" s="121">
        <v>5139</v>
      </c>
      <c r="E267" s="121">
        <v>901</v>
      </c>
      <c r="F267" s="121"/>
      <c r="G267" s="122">
        <v>10000</v>
      </c>
      <c r="H267" s="122">
        <v>10000</v>
      </c>
      <c r="I267" s="122">
        <v>8798.5</v>
      </c>
      <c r="J267" s="123">
        <v>0.87985000000000002</v>
      </c>
      <c r="K267" s="132" t="s">
        <v>15</v>
      </c>
    </row>
    <row r="268" spans="1:11" x14ac:dyDescent="0.2">
      <c r="A268" s="121">
        <v>61</v>
      </c>
      <c r="B268" s="113" t="s">
        <v>319</v>
      </c>
      <c r="C268" s="121">
        <v>6402</v>
      </c>
      <c r="D268" s="121">
        <v>5364</v>
      </c>
      <c r="E268" s="121"/>
      <c r="F268" s="121">
        <v>98008</v>
      </c>
      <c r="G268" s="122">
        <v>0</v>
      </c>
      <c r="H268" s="122">
        <v>30000</v>
      </c>
      <c r="I268" s="122">
        <v>30000</v>
      </c>
      <c r="J268" s="123">
        <v>1</v>
      </c>
      <c r="K268" s="132" t="s">
        <v>540</v>
      </c>
    </row>
    <row r="269" spans="1:11" x14ac:dyDescent="0.2">
      <c r="A269" s="121">
        <v>61</v>
      </c>
      <c r="B269" s="113" t="s">
        <v>319</v>
      </c>
      <c r="C269" s="121">
        <v>6402</v>
      </c>
      <c r="D269" s="121">
        <v>5364</v>
      </c>
      <c r="E269" s="121"/>
      <c r="F269" s="121">
        <v>98071</v>
      </c>
      <c r="G269" s="122">
        <v>0</v>
      </c>
      <c r="H269" s="122">
        <v>11600</v>
      </c>
      <c r="I269" s="122">
        <v>11533.27</v>
      </c>
      <c r="J269" s="123">
        <v>0.99424699999999999</v>
      </c>
      <c r="K269" s="132" t="s">
        <v>541</v>
      </c>
    </row>
    <row r="270" spans="1:11" x14ac:dyDescent="0.2">
      <c r="A270" s="128">
        <v>61</v>
      </c>
      <c r="B270" s="195" t="s">
        <v>319</v>
      </c>
      <c r="C270" s="128"/>
      <c r="D270" s="128"/>
      <c r="E270" s="128"/>
      <c r="F270" s="128"/>
      <c r="G270" s="129">
        <v>200000</v>
      </c>
      <c r="H270" s="129">
        <v>537800</v>
      </c>
      <c r="I270" s="129">
        <v>479002.51</v>
      </c>
      <c r="J270" s="130">
        <v>0.89067034213462248</v>
      </c>
      <c r="K270" s="131" t="s">
        <v>321</v>
      </c>
    </row>
    <row r="271" spans="1:11" x14ac:dyDescent="0.2">
      <c r="A271" s="124">
        <v>61</v>
      </c>
      <c r="B271" s="193"/>
      <c r="C271" s="124"/>
      <c r="D271" s="124"/>
      <c r="E271" s="124"/>
      <c r="F271" s="124"/>
      <c r="G271" s="125">
        <v>200000</v>
      </c>
      <c r="H271" s="125">
        <v>537800</v>
      </c>
      <c r="I271" s="125">
        <v>479002.51</v>
      </c>
      <c r="J271" s="126">
        <v>0.89067034213462248</v>
      </c>
      <c r="K271" s="127" t="s">
        <v>184</v>
      </c>
    </row>
    <row r="272" spans="1:11" x14ac:dyDescent="0.2">
      <c r="A272" s="121">
        <v>63</v>
      </c>
      <c r="B272" s="113" t="s">
        <v>319</v>
      </c>
      <c r="C272" s="121">
        <v>2223</v>
      </c>
      <c r="D272" s="121">
        <v>5169</v>
      </c>
      <c r="E272" s="121"/>
      <c r="F272" s="121"/>
      <c r="G272" s="122">
        <v>50000</v>
      </c>
      <c r="H272" s="122">
        <v>50000</v>
      </c>
      <c r="I272" s="122">
        <v>25723</v>
      </c>
      <c r="J272" s="123">
        <v>0.51446000000000003</v>
      </c>
      <c r="K272" s="132" t="s">
        <v>399</v>
      </c>
    </row>
    <row r="273" spans="1:11" x14ac:dyDescent="0.2">
      <c r="A273" s="128">
        <v>63</v>
      </c>
      <c r="B273" s="195" t="s">
        <v>319</v>
      </c>
      <c r="C273" s="128"/>
      <c r="D273" s="128"/>
      <c r="E273" s="128"/>
      <c r="F273" s="128"/>
      <c r="G273" s="129">
        <v>50000</v>
      </c>
      <c r="H273" s="129">
        <v>50000</v>
      </c>
      <c r="I273" s="129">
        <v>25723</v>
      </c>
      <c r="J273" s="130">
        <v>0.51446000000000003</v>
      </c>
      <c r="K273" s="131" t="s">
        <v>321</v>
      </c>
    </row>
    <row r="274" spans="1:11" x14ac:dyDescent="0.2">
      <c r="A274" s="124">
        <v>63</v>
      </c>
      <c r="B274" s="193"/>
      <c r="C274" s="124"/>
      <c r="D274" s="124"/>
      <c r="E274" s="124"/>
      <c r="F274" s="124"/>
      <c r="G274" s="125">
        <v>50000</v>
      </c>
      <c r="H274" s="125">
        <v>50000</v>
      </c>
      <c r="I274" s="125">
        <v>25723</v>
      </c>
      <c r="J274" s="126">
        <v>0.51446000000000003</v>
      </c>
      <c r="K274" s="127" t="s">
        <v>185</v>
      </c>
    </row>
    <row r="275" spans="1:11" x14ac:dyDescent="0.2">
      <c r="A275" s="121">
        <v>71</v>
      </c>
      <c r="B275" s="113" t="s">
        <v>319</v>
      </c>
      <c r="C275" s="121">
        <v>3111</v>
      </c>
      <c r="D275" s="121">
        <v>5229</v>
      </c>
      <c r="E275" s="121">
        <v>1408</v>
      </c>
      <c r="F275" s="121"/>
      <c r="G275" s="122">
        <v>400000</v>
      </c>
      <c r="H275" s="122">
        <v>0</v>
      </c>
      <c r="I275" s="122">
        <v>0</v>
      </c>
      <c r="J275" s="123">
        <v>0</v>
      </c>
      <c r="K275" s="132" t="s">
        <v>238</v>
      </c>
    </row>
    <row r="276" spans="1:11" x14ac:dyDescent="0.2">
      <c r="A276" s="121">
        <v>71</v>
      </c>
      <c r="B276" s="113" t="s">
        <v>319</v>
      </c>
      <c r="C276" s="121">
        <v>3319</v>
      </c>
      <c r="D276" s="121">
        <v>5021</v>
      </c>
      <c r="E276" s="121"/>
      <c r="F276" s="121"/>
      <c r="G276" s="122">
        <v>25000</v>
      </c>
      <c r="H276" s="122">
        <v>27000</v>
      </c>
      <c r="I276" s="122">
        <v>26990</v>
      </c>
      <c r="J276" s="123">
        <v>0.99962899999999999</v>
      </c>
      <c r="K276" s="132" t="s">
        <v>232</v>
      </c>
    </row>
    <row r="277" spans="1:11" x14ac:dyDescent="0.2">
      <c r="A277" s="121">
        <v>71</v>
      </c>
      <c r="B277" s="113" t="s">
        <v>319</v>
      </c>
      <c r="C277" s="121">
        <v>3319</v>
      </c>
      <c r="D277" s="121">
        <v>5021</v>
      </c>
      <c r="E277" s="121">
        <v>33193</v>
      </c>
      <c r="F277" s="121">
        <v>214</v>
      </c>
      <c r="G277" s="122">
        <v>0</v>
      </c>
      <c r="H277" s="122">
        <v>7000</v>
      </c>
      <c r="I277" s="122">
        <v>6998</v>
      </c>
      <c r="J277" s="123">
        <v>0.99971399999999999</v>
      </c>
      <c r="K277" s="132" t="s">
        <v>813</v>
      </c>
    </row>
    <row r="278" spans="1:11" x14ac:dyDescent="0.2">
      <c r="A278" s="121">
        <v>71</v>
      </c>
      <c r="B278" s="113" t="s">
        <v>319</v>
      </c>
      <c r="C278" s="121">
        <v>3319</v>
      </c>
      <c r="D278" s="121">
        <v>5169</v>
      </c>
      <c r="E278" s="121">
        <v>33191</v>
      </c>
      <c r="F278" s="121">
        <v>214</v>
      </c>
      <c r="G278" s="122">
        <v>0</v>
      </c>
      <c r="H278" s="122">
        <v>760000</v>
      </c>
      <c r="I278" s="122">
        <v>760000</v>
      </c>
      <c r="J278" s="123">
        <v>1</v>
      </c>
      <c r="K278" s="132" t="s">
        <v>677</v>
      </c>
    </row>
    <row r="279" spans="1:11" x14ac:dyDescent="0.2">
      <c r="A279" s="121">
        <v>71</v>
      </c>
      <c r="B279" s="113" t="s">
        <v>319</v>
      </c>
      <c r="C279" s="121">
        <v>3319</v>
      </c>
      <c r="D279" s="121">
        <v>5169</v>
      </c>
      <c r="E279" s="121">
        <v>33193</v>
      </c>
      <c r="F279" s="121">
        <v>214</v>
      </c>
      <c r="G279" s="122">
        <v>0</v>
      </c>
      <c r="H279" s="122">
        <v>143000</v>
      </c>
      <c r="I279" s="122">
        <v>143002</v>
      </c>
      <c r="J279" s="123">
        <v>1.000013</v>
      </c>
      <c r="K279" s="132" t="s">
        <v>678</v>
      </c>
    </row>
    <row r="280" spans="1:11" x14ac:dyDescent="0.2">
      <c r="A280" s="121">
        <v>71</v>
      </c>
      <c r="B280" s="113" t="s">
        <v>319</v>
      </c>
      <c r="C280" s="121">
        <v>3319</v>
      </c>
      <c r="D280" s="121">
        <v>5169</v>
      </c>
      <c r="E280" s="121">
        <v>33194</v>
      </c>
      <c r="F280" s="121"/>
      <c r="G280" s="122">
        <v>700000</v>
      </c>
      <c r="H280" s="122">
        <v>698000</v>
      </c>
      <c r="I280" s="122">
        <v>0</v>
      </c>
      <c r="J280" s="123">
        <v>0</v>
      </c>
      <c r="K280" s="132" t="s">
        <v>233</v>
      </c>
    </row>
    <row r="281" spans="1:11" x14ac:dyDescent="0.2">
      <c r="A281" s="121">
        <v>71</v>
      </c>
      <c r="B281" s="113" t="s">
        <v>319</v>
      </c>
      <c r="C281" s="121">
        <v>3349</v>
      </c>
      <c r="D281" s="121">
        <v>5139</v>
      </c>
      <c r="E281" s="121"/>
      <c r="F281" s="121"/>
      <c r="G281" s="122">
        <v>400000</v>
      </c>
      <c r="H281" s="122">
        <v>400000</v>
      </c>
      <c r="I281" s="122">
        <v>395946</v>
      </c>
      <c r="J281" s="123">
        <v>0.98986499999999999</v>
      </c>
      <c r="K281" s="132" t="s">
        <v>400</v>
      </c>
    </row>
    <row r="282" spans="1:11" x14ac:dyDescent="0.2">
      <c r="A282" s="121">
        <v>71</v>
      </c>
      <c r="B282" s="113" t="s">
        <v>319</v>
      </c>
      <c r="C282" s="121">
        <v>3399</v>
      </c>
      <c r="D282" s="121">
        <v>5021</v>
      </c>
      <c r="E282" s="121"/>
      <c r="F282" s="121"/>
      <c r="G282" s="122">
        <v>0</v>
      </c>
      <c r="H282" s="122">
        <v>6000</v>
      </c>
      <c r="I282" s="122">
        <v>6000</v>
      </c>
      <c r="J282" s="123">
        <v>1</v>
      </c>
      <c r="K282" s="132" t="s">
        <v>239</v>
      </c>
    </row>
    <row r="283" spans="1:11" x14ac:dyDescent="0.2">
      <c r="A283" s="121">
        <v>71</v>
      </c>
      <c r="B283" s="113" t="s">
        <v>319</v>
      </c>
      <c r="C283" s="121">
        <v>3399</v>
      </c>
      <c r="D283" s="121">
        <v>5021</v>
      </c>
      <c r="E283" s="121">
        <v>2016</v>
      </c>
      <c r="F283" s="121"/>
      <c r="G283" s="122">
        <v>0</v>
      </c>
      <c r="H283" s="122">
        <v>3000</v>
      </c>
      <c r="I283" s="122">
        <v>3000</v>
      </c>
      <c r="J283" s="123">
        <v>1</v>
      </c>
      <c r="K283" s="132" t="s">
        <v>401</v>
      </c>
    </row>
    <row r="284" spans="1:11" x14ac:dyDescent="0.2">
      <c r="A284" s="121">
        <v>71</v>
      </c>
      <c r="B284" s="113" t="s">
        <v>319</v>
      </c>
      <c r="C284" s="121">
        <v>3399</v>
      </c>
      <c r="D284" s="121">
        <v>5021</v>
      </c>
      <c r="E284" s="121">
        <v>33992</v>
      </c>
      <c r="F284" s="121"/>
      <c r="G284" s="122">
        <v>0</v>
      </c>
      <c r="H284" s="122">
        <v>4000</v>
      </c>
      <c r="I284" s="122">
        <v>4000</v>
      </c>
      <c r="J284" s="123">
        <v>1</v>
      </c>
      <c r="K284" s="132" t="s">
        <v>542</v>
      </c>
    </row>
    <row r="285" spans="1:11" x14ac:dyDescent="0.2">
      <c r="A285" s="121">
        <v>71</v>
      </c>
      <c r="B285" s="113" t="s">
        <v>319</v>
      </c>
      <c r="C285" s="121">
        <v>3399</v>
      </c>
      <c r="D285" s="121">
        <v>5137</v>
      </c>
      <c r="E285" s="121">
        <v>33991</v>
      </c>
      <c r="F285" s="121"/>
      <c r="G285" s="122">
        <v>0</v>
      </c>
      <c r="H285" s="122">
        <v>20500</v>
      </c>
      <c r="I285" s="122">
        <v>20428</v>
      </c>
      <c r="J285" s="123">
        <v>0.99648700000000001</v>
      </c>
      <c r="K285" s="132" t="s">
        <v>543</v>
      </c>
    </row>
    <row r="286" spans="1:11" x14ac:dyDescent="0.2">
      <c r="A286" s="121">
        <v>71</v>
      </c>
      <c r="B286" s="113" t="s">
        <v>319</v>
      </c>
      <c r="C286" s="121">
        <v>3399</v>
      </c>
      <c r="D286" s="121">
        <v>5139</v>
      </c>
      <c r="E286" s="121">
        <v>2016</v>
      </c>
      <c r="F286" s="121"/>
      <c r="G286" s="122">
        <v>5000</v>
      </c>
      <c r="H286" s="122">
        <v>5900</v>
      </c>
      <c r="I286" s="122">
        <v>5812.23</v>
      </c>
      <c r="J286" s="123">
        <v>0.98512299999999997</v>
      </c>
      <c r="K286" s="132" t="s">
        <v>234</v>
      </c>
    </row>
    <row r="287" spans="1:11" x14ac:dyDescent="0.2">
      <c r="A287" s="121">
        <v>71</v>
      </c>
      <c r="B287" s="113" t="s">
        <v>319</v>
      </c>
      <c r="C287" s="121">
        <v>3399</v>
      </c>
      <c r="D287" s="121">
        <v>5169</v>
      </c>
      <c r="E287" s="121"/>
      <c r="F287" s="121"/>
      <c r="G287" s="122">
        <v>0</v>
      </c>
      <c r="H287" s="122">
        <v>256000</v>
      </c>
      <c r="I287" s="122">
        <v>255149</v>
      </c>
      <c r="J287" s="123">
        <v>0.99667499999999998</v>
      </c>
      <c r="K287" s="132" t="s">
        <v>685</v>
      </c>
    </row>
    <row r="288" spans="1:11" x14ac:dyDescent="0.2">
      <c r="A288" s="121">
        <v>71</v>
      </c>
      <c r="B288" s="113" t="s">
        <v>319</v>
      </c>
      <c r="C288" s="121">
        <v>3399</v>
      </c>
      <c r="D288" s="121">
        <v>5169</v>
      </c>
      <c r="E288" s="121">
        <v>2016</v>
      </c>
      <c r="F288" s="121"/>
      <c r="G288" s="122">
        <v>65000</v>
      </c>
      <c r="H288" s="122">
        <v>57300</v>
      </c>
      <c r="I288" s="122">
        <v>57231</v>
      </c>
      <c r="J288" s="123">
        <v>0.99879499999999999</v>
      </c>
      <c r="K288" s="132" t="s">
        <v>402</v>
      </c>
    </row>
    <row r="289" spans="1:11" x14ac:dyDescent="0.2">
      <c r="A289" s="121">
        <v>71</v>
      </c>
      <c r="B289" s="113" t="s">
        <v>319</v>
      </c>
      <c r="C289" s="121">
        <v>3399</v>
      </c>
      <c r="D289" s="121">
        <v>5169</v>
      </c>
      <c r="E289" s="121">
        <v>33991</v>
      </c>
      <c r="F289" s="121"/>
      <c r="G289" s="122">
        <v>0</v>
      </c>
      <c r="H289" s="122">
        <v>25500</v>
      </c>
      <c r="I289" s="122">
        <v>25418</v>
      </c>
      <c r="J289" s="123">
        <v>0.996784</v>
      </c>
      <c r="K289" s="132" t="s">
        <v>544</v>
      </c>
    </row>
    <row r="290" spans="1:11" x14ac:dyDescent="0.2">
      <c r="A290" s="121">
        <v>71</v>
      </c>
      <c r="B290" s="113" t="s">
        <v>319</v>
      </c>
      <c r="C290" s="121">
        <v>3399</v>
      </c>
      <c r="D290" s="121">
        <v>5169</v>
      </c>
      <c r="E290" s="121">
        <v>33992</v>
      </c>
      <c r="F290" s="121"/>
      <c r="G290" s="122">
        <v>100000</v>
      </c>
      <c r="H290" s="122">
        <v>69600</v>
      </c>
      <c r="I290" s="122">
        <v>67736</v>
      </c>
      <c r="J290" s="123">
        <v>0.97321800000000003</v>
      </c>
      <c r="K290" s="132" t="s">
        <v>898</v>
      </c>
    </row>
    <row r="291" spans="1:11" x14ac:dyDescent="0.2">
      <c r="A291" s="121">
        <v>71</v>
      </c>
      <c r="B291" s="113" t="s">
        <v>319</v>
      </c>
      <c r="C291" s="121">
        <v>3399</v>
      </c>
      <c r="D291" s="121">
        <v>5175</v>
      </c>
      <c r="E291" s="121">
        <v>2016</v>
      </c>
      <c r="F291" s="121"/>
      <c r="G291" s="122">
        <v>5000</v>
      </c>
      <c r="H291" s="122">
        <v>5500</v>
      </c>
      <c r="I291" s="122">
        <v>5466</v>
      </c>
      <c r="J291" s="123">
        <v>0.99381799999999998</v>
      </c>
      <c r="K291" s="132" t="s">
        <v>235</v>
      </c>
    </row>
    <row r="292" spans="1:11" x14ac:dyDescent="0.2">
      <c r="A292" s="121">
        <v>71</v>
      </c>
      <c r="B292" s="113" t="s">
        <v>319</v>
      </c>
      <c r="C292" s="121">
        <v>3399</v>
      </c>
      <c r="D292" s="121">
        <v>5175</v>
      </c>
      <c r="E292" s="121">
        <v>33992</v>
      </c>
      <c r="F292" s="121"/>
      <c r="G292" s="122">
        <v>0</v>
      </c>
      <c r="H292" s="122">
        <v>25700</v>
      </c>
      <c r="I292" s="122">
        <v>25619</v>
      </c>
      <c r="J292" s="123">
        <v>0.99684799999999996</v>
      </c>
      <c r="K292" s="132" t="s">
        <v>545</v>
      </c>
    </row>
    <row r="293" spans="1:11" x14ac:dyDescent="0.2">
      <c r="A293" s="121">
        <v>71</v>
      </c>
      <c r="B293" s="113" t="s">
        <v>319</v>
      </c>
      <c r="C293" s="121">
        <v>3399</v>
      </c>
      <c r="D293" s="121">
        <v>5194</v>
      </c>
      <c r="E293" s="121">
        <v>2016</v>
      </c>
      <c r="F293" s="121"/>
      <c r="G293" s="122">
        <v>15000</v>
      </c>
      <c r="H293" s="122">
        <v>10000</v>
      </c>
      <c r="I293" s="122">
        <v>10000</v>
      </c>
      <c r="J293" s="123">
        <v>1</v>
      </c>
      <c r="K293" s="132" t="s">
        <v>236</v>
      </c>
    </row>
    <row r="294" spans="1:11" x14ac:dyDescent="0.2">
      <c r="A294" s="121">
        <v>71</v>
      </c>
      <c r="B294" s="113" t="s">
        <v>319</v>
      </c>
      <c r="C294" s="121">
        <v>3399</v>
      </c>
      <c r="D294" s="121">
        <v>5362</v>
      </c>
      <c r="E294" s="121">
        <v>2016</v>
      </c>
      <c r="F294" s="121"/>
      <c r="G294" s="122">
        <v>2000</v>
      </c>
      <c r="H294" s="122">
        <v>0</v>
      </c>
      <c r="I294" s="122">
        <v>0</v>
      </c>
      <c r="J294" s="123">
        <v>0</v>
      </c>
      <c r="K294" s="132" t="s">
        <v>237</v>
      </c>
    </row>
    <row r="295" spans="1:11" x14ac:dyDescent="0.2">
      <c r="A295" s="121">
        <v>71</v>
      </c>
      <c r="B295" s="113" t="s">
        <v>319</v>
      </c>
      <c r="C295" s="121">
        <v>3399</v>
      </c>
      <c r="D295" s="121">
        <v>5492</v>
      </c>
      <c r="E295" s="121">
        <v>2016</v>
      </c>
      <c r="F295" s="121"/>
      <c r="G295" s="122">
        <v>0</v>
      </c>
      <c r="H295" s="122">
        <v>11000</v>
      </c>
      <c r="I295" s="122">
        <v>11000</v>
      </c>
      <c r="J295" s="123">
        <v>1</v>
      </c>
      <c r="K295" s="132" t="s">
        <v>403</v>
      </c>
    </row>
    <row r="296" spans="1:11" x14ac:dyDescent="0.2">
      <c r="A296" s="121">
        <v>71</v>
      </c>
      <c r="B296" s="113" t="s">
        <v>319</v>
      </c>
      <c r="C296" s="121">
        <v>3412</v>
      </c>
      <c r="D296" s="121">
        <v>5151</v>
      </c>
      <c r="E296" s="121"/>
      <c r="F296" s="121"/>
      <c r="G296" s="122">
        <v>210000</v>
      </c>
      <c r="H296" s="122">
        <v>282000</v>
      </c>
      <c r="I296" s="122">
        <v>281018.3</v>
      </c>
      <c r="J296" s="123">
        <v>0.99651800000000001</v>
      </c>
      <c r="K296" s="132" t="s">
        <v>404</v>
      </c>
    </row>
    <row r="297" spans="1:11" x14ac:dyDescent="0.2">
      <c r="A297" s="121">
        <v>71</v>
      </c>
      <c r="B297" s="113" t="s">
        <v>319</v>
      </c>
      <c r="C297" s="121">
        <v>3421</v>
      </c>
      <c r="D297" s="121">
        <v>5229</v>
      </c>
      <c r="E297" s="121">
        <v>401</v>
      </c>
      <c r="F297" s="121"/>
      <c r="G297" s="122">
        <v>400000</v>
      </c>
      <c r="H297" s="122">
        <v>400000</v>
      </c>
      <c r="I297" s="122">
        <v>400000</v>
      </c>
      <c r="J297" s="123">
        <v>1</v>
      </c>
      <c r="K297" s="132" t="s">
        <v>405</v>
      </c>
    </row>
    <row r="298" spans="1:11" x14ac:dyDescent="0.2">
      <c r="A298" s="121">
        <v>71</v>
      </c>
      <c r="B298" s="113" t="s">
        <v>319</v>
      </c>
      <c r="C298" s="121">
        <v>3421</v>
      </c>
      <c r="D298" s="121">
        <v>5229</v>
      </c>
      <c r="E298" s="121">
        <v>1408</v>
      </c>
      <c r="F298" s="121"/>
      <c r="G298" s="122">
        <v>0</v>
      </c>
      <c r="H298" s="122">
        <v>538700</v>
      </c>
      <c r="I298" s="122">
        <v>538775</v>
      </c>
      <c r="J298" s="123">
        <v>1.0001389999999999</v>
      </c>
      <c r="K298" s="132" t="s">
        <v>238</v>
      </c>
    </row>
    <row r="299" spans="1:11" x14ac:dyDescent="0.2">
      <c r="A299" s="121">
        <v>71</v>
      </c>
      <c r="B299" s="113" t="s">
        <v>319</v>
      </c>
      <c r="C299" s="121">
        <v>3429</v>
      </c>
      <c r="D299" s="121">
        <v>5229</v>
      </c>
      <c r="E299" s="121">
        <v>404</v>
      </c>
      <c r="F299" s="121"/>
      <c r="G299" s="122">
        <v>1000000</v>
      </c>
      <c r="H299" s="122">
        <v>861300</v>
      </c>
      <c r="I299" s="122">
        <v>861225</v>
      </c>
      <c r="J299" s="123">
        <v>0.99991200000000002</v>
      </c>
      <c r="K299" s="132" t="s">
        <v>406</v>
      </c>
    </row>
    <row r="300" spans="1:11" x14ac:dyDescent="0.2">
      <c r="A300" s="121">
        <v>71</v>
      </c>
      <c r="B300" s="113" t="s">
        <v>319</v>
      </c>
      <c r="C300" s="121">
        <v>3524</v>
      </c>
      <c r="D300" s="121">
        <v>5339</v>
      </c>
      <c r="E300" s="121"/>
      <c r="F300" s="121"/>
      <c r="G300" s="122">
        <v>0</v>
      </c>
      <c r="H300" s="122">
        <v>100000</v>
      </c>
      <c r="I300" s="122">
        <v>100000</v>
      </c>
      <c r="J300" s="123">
        <v>1</v>
      </c>
      <c r="K300" s="132" t="s">
        <v>845</v>
      </c>
    </row>
    <row r="301" spans="1:11" x14ac:dyDescent="0.2">
      <c r="A301" s="121">
        <v>71</v>
      </c>
      <c r="B301" s="113" t="s">
        <v>319</v>
      </c>
      <c r="C301" s="121">
        <v>4351</v>
      </c>
      <c r="D301" s="121">
        <v>5223</v>
      </c>
      <c r="E301" s="121"/>
      <c r="F301" s="121"/>
      <c r="G301" s="122">
        <v>0</v>
      </c>
      <c r="H301" s="122">
        <v>30000</v>
      </c>
      <c r="I301" s="122">
        <v>0</v>
      </c>
      <c r="J301" s="123">
        <v>0</v>
      </c>
      <c r="K301" s="132" t="s">
        <v>814</v>
      </c>
    </row>
    <row r="302" spans="1:11" x14ac:dyDescent="0.2">
      <c r="A302" s="121">
        <v>71</v>
      </c>
      <c r="B302" s="113" t="s">
        <v>319</v>
      </c>
      <c r="C302" s="121">
        <v>4351</v>
      </c>
      <c r="D302" s="121">
        <v>5229</v>
      </c>
      <c r="E302" s="121"/>
      <c r="F302" s="121"/>
      <c r="G302" s="122">
        <v>0</v>
      </c>
      <c r="H302" s="122">
        <v>13000</v>
      </c>
      <c r="I302" s="122">
        <v>13000</v>
      </c>
      <c r="J302" s="123">
        <v>1</v>
      </c>
      <c r="K302" s="132" t="s">
        <v>679</v>
      </c>
    </row>
    <row r="303" spans="1:11" x14ac:dyDescent="0.2">
      <c r="A303" s="121">
        <v>71</v>
      </c>
      <c r="B303" s="113" t="s">
        <v>319</v>
      </c>
      <c r="C303" s="121">
        <v>6171</v>
      </c>
      <c r="D303" s="121">
        <v>5021</v>
      </c>
      <c r="E303" s="121">
        <v>61711</v>
      </c>
      <c r="F303" s="121"/>
      <c r="G303" s="122">
        <v>3000</v>
      </c>
      <c r="H303" s="122">
        <v>11000</v>
      </c>
      <c r="I303" s="122">
        <v>11000</v>
      </c>
      <c r="J303" s="123">
        <v>1</v>
      </c>
      <c r="K303" s="132" t="s">
        <v>239</v>
      </c>
    </row>
    <row r="304" spans="1:11" x14ac:dyDescent="0.2">
      <c r="A304" s="121">
        <v>71</v>
      </c>
      <c r="B304" s="113" t="s">
        <v>319</v>
      </c>
      <c r="C304" s="121">
        <v>6171</v>
      </c>
      <c r="D304" s="121">
        <v>5139</v>
      </c>
      <c r="E304" s="121">
        <v>61711</v>
      </c>
      <c r="F304" s="121"/>
      <c r="G304" s="122">
        <v>0</v>
      </c>
      <c r="H304" s="122">
        <v>10400</v>
      </c>
      <c r="I304" s="122">
        <v>4799.1000000000004</v>
      </c>
      <c r="J304" s="123">
        <v>0.461451</v>
      </c>
      <c r="K304" s="132" t="s">
        <v>407</v>
      </c>
    </row>
    <row r="305" spans="1:11" x14ac:dyDescent="0.2">
      <c r="A305" s="121">
        <v>71</v>
      </c>
      <c r="B305" s="113" t="s">
        <v>319</v>
      </c>
      <c r="C305" s="121">
        <v>6171</v>
      </c>
      <c r="D305" s="121">
        <v>5139</v>
      </c>
      <c r="E305" s="121">
        <v>617111</v>
      </c>
      <c r="F305" s="121"/>
      <c r="G305" s="122">
        <v>250000</v>
      </c>
      <c r="H305" s="122">
        <v>188000</v>
      </c>
      <c r="I305" s="122">
        <v>187832.93</v>
      </c>
      <c r="J305" s="123">
        <v>0.99911099999999997</v>
      </c>
      <c r="K305" s="132" t="s">
        <v>240</v>
      </c>
    </row>
    <row r="306" spans="1:11" x14ac:dyDescent="0.2">
      <c r="A306" s="121">
        <v>71</v>
      </c>
      <c r="B306" s="113" t="s">
        <v>319</v>
      </c>
      <c r="C306" s="121">
        <v>6171</v>
      </c>
      <c r="D306" s="121">
        <v>5169</v>
      </c>
      <c r="E306" s="121">
        <v>61711</v>
      </c>
      <c r="F306" s="121"/>
      <c r="G306" s="122">
        <v>200000</v>
      </c>
      <c r="H306" s="122">
        <v>300000</v>
      </c>
      <c r="I306" s="122">
        <v>299961.03000000003</v>
      </c>
      <c r="J306" s="123">
        <v>0.99987000000000004</v>
      </c>
      <c r="K306" s="132" t="s">
        <v>408</v>
      </c>
    </row>
    <row r="307" spans="1:11" x14ac:dyDescent="0.2">
      <c r="A307" s="121">
        <v>71</v>
      </c>
      <c r="B307" s="113" t="s">
        <v>319</v>
      </c>
      <c r="C307" s="121">
        <v>6171</v>
      </c>
      <c r="D307" s="121">
        <v>5169</v>
      </c>
      <c r="E307" s="121">
        <v>61713</v>
      </c>
      <c r="F307" s="121"/>
      <c r="G307" s="122">
        <v>0</v>
      </c>
      <c r="H307" s="122">
        <v>12800</v>
      </c>
      <c r="I307" s="122">
        <v>12712</v>
      </c>
      <c r="J307" s="123">
        <v>0.99312500000000004</v>
      </c>
      <c r="K307" s="132" t="s">
        <v>815</v>
      </c>
    </row>
    <row r="308" spans="1:11" x14ac:dyDescent="0.2">
      <c r="A308" s="121">
        <v>71</v>
      </c>
      <c r="B308" s="113" t="s">
        <v>319</v>
      </c>
      <c r="C308" s="121">
        <v>6171</v>
      </c>
      <c r="D308" s="121">
        <v>5175</v>
      </c>
      <c r="E308" s="121">
        <v>61711</v>
      </c>
      <c r="F308" s="121"/>
      <c r="G308" s="122">
        <v>150000</v>
      </c>
      <c r="H308" s="122">
        <v>92200</v>
      </c>
      <c r="I308" s="122">
        <v>92192</v>
      </c>
      <c r="J308" s="123">
        <v>0.99991300000000005</v>
      </c>
      <c r="K308" s="132" t="s">
        <v>241</v>
      </c>
    </row>
    <row r="309" spans="1:11" x14ac:dyDescent="0.2">
      <c r="A309" s="121">
        <v>71</v>
      </c>
      <c r="B309" s="113" t="s">
        <v>319</v>
      </c>
      <c r="C309" s="121">
        <v>6171</v>
      </c>
      <c r="D309" s="121">
        <v>5194</v>
      </c>
      <c r="E309" s="121">
        <v>61711</v>
      </c>
      <c r="F309" s="121"/>
      <c r="G309" s="122">
        <v>70000</v>
      </c>
      <c r="H309" s="122">
        <v>49400</v>
      </c>
      <c r="I309" s="122">
        <v>43512</v>
      </c>
      <c r="J309" s="123">
        <v>0.88080899999999995</v>
      </c>
      <c r="K309" s="132" t="s">
        <v>242</v>
      </c>
    </row>
    <row r="310" spans="1:11" x14ac:dyDescent="0.2">
      <c r="A310" s="121">
        <v>71</v>
      </c>
      <c r="B310" s="113" t="s">
        <v>319</v>
      </c>
      <c r="C310" s="121">
        <v>6171</v>
      </c>
      <c r="D310" s="121">
        <v>5492</v>
      </c>
      <c r="E310" s="121">
        <v>61712</v>
      </c>
      <c r="F310" s="121"/>
      <c r="G310" s="122">
        <v>100000</v>
      </c>
      <c r="H310" s="122">
        <v>106000</v>
      </c>
      <c r="I310" s="122">
        <v>82500</v>
      </c>
      <c r="J310" s="123">
        <v>0.77830100000000002</v>
      </c>
      <c r="K310" s="132" t="s">
        <v>243</v>
      </c>
    </row>
    <row r="311" spans="1:11" x14ac:dyDescent="0.2">
      <c r="A311" s="121">
        <v>71</v>
      </c>
      <c r="B311" s="113" t="s">
        <v>319</v>
      </c>
      <c r="C311" s="121">
        <v>6223</v>
      </c>
      <c r="D311" s="121">
        <v>5021</v>
      </c>
      <c r="E311" s="121"/>
      <c r="F311" s="121"/>
      <c r="G311" s="122">
        <v>0</v>
      </c>
      <c r="H311" s="122">
        <v>20000</v>
      </c>
      <c r="I311" s="122">
        <v>20000</v>
      </c>
      <c r="J311" s="123">
        <v>1</v>
      </c>
      <c r="K311" s="132" t="s">
        <v>683</v>
      </c>
    </row>
    <row r="312" spans="1:11" x14ac:dyDescent="0.2">
      <c r="A312" s="121">
        <v>71</v>
      </c>
      <c r="B312" s="113" t="s">
        <v>319</v>
      </c>
      <c r="C312" s="121">
        <v>6223</v>
      </c>
      <c r="D312" s="121">
        <v>5169</v>
      </c>
      <c r="E312" s="121"/>
      <c r="F312" s="121"/>
      <c r="G312" s="122">
        <v>250000</v>
      </c>
      <c r="H312" s="122">
        <v>189300</v>
      </c>
      <c r="I312" s="122">
        <v>187949</v>
      </c>
      <c r="J312" s="123">
        <v>0.99286300000000005</v>
      </c>
      <c r="K312" s="132" t="s">
        <v>409</v>
      </c>
    </row>
    <row r="313" spans="1:11" x14ac:dyDescent="0.2">
      <c r="A313" s="121">
        <v>71</v>
      </c>
      <c r="B313" s="113" t="s">
        <v>319</v>
      </c>
      <c r="C313" s="121">
        <v>6223</v>
      </c>
      <c r="D313" s="121">
        <v>5175</v>
      </c>
      <c r="E313" s="121"/>
      <c r="F313" s="121"/>
      <c r="G313" s="122">
        <v>0</v>
      </c>
      <c r="H313" s="122">
        <v>43400</v>
      </c>
      <c r="I313" s="122">
        <v>43376</v>
      </c>
      <c r="J313" s="123">
        <v>0.99944699999999997</v>
      </c>
      <c r="K313" s="132" t="s">
        <v>546</v>
      </c>
    </row>
    <row r="314" spans="1:11" x14ac:dyDescent="0.2">
      <c r="A314" s="121">
        <v>71</v>
      </c>
      <c r="B314" s="113" t="s">
        <v>319</v>
      </c>
      <c r="C314" s="121">
        <v>6223</v>
      </c>
      <c r="D314" s="121">
        <v>5194</v>
      </c>
      <c r="E314" s="121"/>
      <c r="F314" s="121"/>
      <c r="G314" s="122">
        <v>0</v>
      </c>
      <c r="H314" s="122">
        <v>2800</v>
      </c>
      <c r="I314" s="122">
        <v>2800</v>
      </c>
      <c r="J314" s="123">
        <v>1</v>
      </c>
      <c r="K314" s="132" t="s">
        <v>684</v>
      </c>
    </row>
    <row r="315" spans="1:11" x14ac:dyDescent="0.2">
      <c r="A315" s="121">
        <v>71</v>
      </c>
      <c r="B315" s="113" t="s">
        <v>319</v>
      </c>
      <c r="C315" s="121">
        <v>6409</v>
      </c>
      <c r="D315" s="121">
        <v>5901</v>
      </c>
      <c r="E315" s="121"/>
      <c r="F315" s="121"/>
      <c r="G315" s="122">
        <v>1084000</v>
      </c>
      <c r="H315" s="122">
        <v>76200</v>
      </c>
      <c r="I315" s="122">
        <v>0</v>
      </c>
      <c r="J315" s="123">
        <v>0</v>
      </c>
      <c r="K315" s="132" t="s">
        <v>244</v>
      </c>
    </row>
    <row r="316" spans="1:11" x14ac:dyDescent="0.2">
      <c r="A316" s="128">
        <v>71</v>
      </c>
      <c r="B316" s="195" t="s">
        <v>319</v>
      </c>
      <c r="C316" s="128"/>
      <c r="D316" s="128"/>
      <c r="E316" s="128"/>
      <c r="F316" s="128"/>
      <c r="G316" s="129">
        <v>5434000</v>
      </c>
      <c r="H316" s="129">
        <v>5861500</v>
      </c>
      <c r="I316" s="129">
        <v>5012447.59</v>
      </c>
      <c r="J316" s="130">
        <v>0.85514758850123684</v>
      </c>
      <c r="K316" s="131" t="s">
        <v>321</v>
      </c>
    </row>
    <row r="317" spans="1:11" x14ac:dyDescent="0.2">
      <c r="A317" s="124">
        <v>71</v>
      </c>
      <c r="B317" s="193"/>
      <c r="C317" s="124"/>
      <c r="D317" s="124"/>
      <c r="E317" s="124"/>
      <c r="F317" s="124"/>
      <c r="G317" s="125">
        <v>5434000</v>
      </c>
      <c r="H317" s="125">
        <v>5861500</v>
      </c>
      <c r="I317" s="125">
        <v>5012447.59</v>
      </c>
      <c r="J317" s="126">
        <v>0.85514758850123684</v>
      </c>
      <c r="K317" s="127" t="s">
        <v>186</v>
      </c>
    </row>
    <row r="318" spans="1:11" x14ac:dyDescent="0.2">
      <c r="A318" s="121">
        <v>72</v>
      </c>
      <c r="B318" s="113" t="s">
        <v>319</v>
      </c>
      <c r="C318" s="121">
        <v>3299</v>
      </c>
      <c r="D318" s="121">
        <v>5011</v>
      </c>
      <c r="E318" s="121"/>
      <c r="F318" s="121">
        <v>33063</v>
      </c>
      <c r="G318" s="122">
        <v>0</v>
      </c>
      <c r="H318" s="122">
        <v>2411600</v>
      </c>
      <c r="I318" s="122">
        <v>494950</v>
      </c>
      <c r="J318" s="123">
        <v>0.205237</v>
      </c>
      <c r="K318" s="132" t="s">
        <v>410</v>
      </c>
    </row>
    <row r="319" spans="1:11" x14ac:dyDescent="0.2">
      <c r="A319" s="121">
        <v>72</v>
      </c>
      <c r="B319" s="113" t="s">
        <v>319</v>
      </c>
      <c r="C319" s="121">
        <v>3299</v>
      </c>
      <c r="D319" s="121">
        <v>5011</v>
      </c>
      <c r="E319" s="121">
        <v>33063</v>
      </c>
      <c r="F319" s="121"/>
      <c r="G319" s="122">
        <v>48900</v>
      </c>
      <c r="H319" s="122">
        <v>29200</v>
      </c>
      <c r="I319" s="122">
        <v>29190.55</v>
      </c>
      <c r="J319" s="123">
        <v>0.99967600000000001</v>
      </c>
      <c r="K319" s="132" t="s">
        <v>411</v>
      </c>
    </row>
    <row r="320" spans="1:11" x14ac:dyDescent="0.2">
      <c r="A320" s="121">
        <v>72</v>
      </c>
      <c r="B320" s="113" t="s">
        <v>319</v>
      </c>
      <c r="C320" s="121">
        <v>3299</v>
      </c>
      <c r="D320" s="121">
        <v>5011</v>
      </c>
      <c r="E320" s="121">
        <v>330631</v>
      </c>
      <c r="F320" s="121">
        <v>33063</v>
      </c>
      <c r="G320" s="122">
        <v>0</v>
      </c>
      <c r="H320" s="122">
        <v>59700</v>
      </c>
      <c r="I320" s="122">
        <v>59670.45</v>
      </c>
      <c r="J320" s="123">
        <v>0.99950499999999998</v>
      </c>
      <c r="K320" s="132" t="s">
        <v>412</v>
      </c>
    </row>
    <row r="321" spans="1:11" x14ac:dyDescent="0.2">
      <c r="A321" s="121">
        <v>72</v>
      </c>
      <c r="B321" s="113" t="s">
        <v>319</v>
      </c>
      <c r="C321" s="121">
        <v>3299</v>
      </c>
      <c r="D321" s="121">
        <v>5021</v>
      </c>
      <c r="E321" s="121"/>
      <c r="F321" s="121">
        <v>33063</v>
      </c>
      <c r="G321" s="122">
        <v>0</v>
      </c>
      <c r="H321" s="122">
        <v>45600</v>
      </c>
      <c r="I321" s="122">
        <v>45600</v>
      </c>
      <c r="J321" s="123">
        <v>1</v>
      </c>
      <c r="K321" s="132" t="s">
        <v>413</v>
      </c>
    </row>
    <row r="322" spans="1:11" x14ac:dyDescent="0.2">
      <c r="A322" s="121">
        <v>72</v>
      </c>
      <c r="B322" s="113" t="s">
        <v>319</v>
      </c>
      <c r="C322" s="121">
        <v>3299</v>
      </c>
      <c r="D322" s="121">
        <v>5021</v>
      </c>
      <c r="E322" s="121">
        <v>33063</v>
      </c>
      <c r="F322" s="121"/>
      <c r="G322" s="122">
        <v>0</v>
      </c>
      <c r="H322" s="122">
        <v>3200</v>
      </c>
      <c r="I322" s="122">
        <v>3313</v>
      </c>
      <c r="J322" s="123">
        <v>1.035312</v>
      </c>
      <c r="K322" s="132" t="s">
        <v>414</v>
      </c>
    </row>
    <row r="323" spans="1:11" x14ac:dyDescent="0.2">
      <c r="A323" s="121">
        <v>72</v>
      </c>
      <c r="B323" s="113" t="s">
        <v>319</v>
      </c>
      <c r="C323" s="121">
        <v>3299</v>
      </c>
      <c r="D323" s="121">
        <v>5021</v>
      </c>
      <c r="E323" s="121">
        <v>330631</v>
      </c>
      <c r="F323" s="121">
        <v>33063</v>
      </c>
      <c r="G323" s="122">
        <v>0</v>
      </c>
      <c r="H323" s="122">
        <v>17500</v>
      </c>
      <c r="I323" s="122">
        <v>17337</v>
      </c>
      <c r="J323" s="123">
        <v>0.99068500000000004</v>
      </c>
      <c r="K323" s="132" t="s">
        <v>415</v>
      </c>
    </row>
    <row r="324" spans="1:11" x14ac:dyDescent="0.2">
      <c r="A324" s="121">
        <v>72</v>
      </c>
      <c r="B324" s="113" t="s">
        <v>319</v>
      </c>
      <c r="C324" s="121">
        <v>3299</v>
      </c>
      <c r="D324" s="121">
        <v>5031</v>
      </c>
      <c r="E324" s="121"/>
      <c r="F324" s="121">
        <v>33063</v>
      </c>
      <c r="G324" s="122">
        <v>0</v>
      </c>
      <c r="H324" s="122">
        <v>135300</v>
      </c>
      <c r="I324" s="122">
        <v>135138</v>
      </c>
      <c r="J324" s="123">
        <v>0.99880199999999997</v>
      </c>
      <c r="K324" s="132" t="s">
        <v>416</v>
      </c>
    </row>
    <row r="325" spans="1:11" x14ac:dyDescent="0.2">
      <c r="A325" s="121">
        <v>72</v>
      </c>
      <c r="B325" s="113" t="s">
        <v>319</v>
      </c>
      <c r="C325" s="121">
        <v>3299</v>
      </c>
      <c r="D325" s="121">
        <v>5031</v>
      </c>
      <c r="E325" s="121">
        <v>33063</v>
      </c>
      <c r="F325" s="121"/>
      <c r="G325" s="122">
        <v>0</v>
      </c>
      <c r="H325" s="122">
        <v>7900</v>
      </c>
      <c r="I325" s="122">
        <v>7898.65</v>
      </c>
      <c r="J325" s="123">
        <v>0.99982899999999997</v>
      </c>
      <c r="K325" s="132" t="s">
        <v>417</v>
      </c>
    </row>
    <row r="326" spans="1:11" x14ac:dyDescent="0.2">
      <c r="A326" s="121">
        <v>72</v>
      </c>
      <c r="B326" s="113" t="s">
        <v>319</v>
      </c>
      <c r="C326" s="121">
        <v>3299</v>
      </c>
      <c r="D326" s="121">
        <v>5031</v>
      </c>
      <c r="E326" s="121">
        <v>330631</v>
      </c>
      <c r="F326" s="121">
        <v>33063</v>
      </c>
      <c r="G326" s="122">
        <v>0</v>
      </c>
      <c r="H326" s="122">
        <v>15100</v>
      </c>
      <c r="I326" s="122">
        <v>14916.35</v>
      </c>
      <c r="J326" s="123">
        <v>0.98783699999999997</v>
      </c>
      <c r="K326" s="132" t="s">
        <v>418</v>
      </c>
    </row>
    <row r="327" spans="1:11" x14ac:dyDescent="0.2">
      <c r="A327" s="121">
        <v>72</v>
      </c>
      <c r="B327" s="113" t="s">
        <v>319</v>
      </c>
      <c r="C327" s="121">
        <v>3299</v>
      </c>
      <c r="D327" s="121">
        <v>5032</v>
      </c>
      <c r="E327" s="121"/>
      <c r="F327" s="121">
        <v>33063</v>
      </c>
      <c r="G327" s="122">
        <v>0</v>
      </c>
      <c r="H327" s="122">
        <v>47900</v>
      </c>
      <c r="I327" s="122">
        <v>48650</v>
      </c>
      <c r="J327" s="123">
        <v>1.015657</v>
      </c>
      <c r="K327" s="132" t="s">
        <v>704</v>
      </c>
    </row>
    <row r="328" spans="1:11" x14ac:dyDescent="0.2">
      <c r="A328" s="121">
        <v>72</v>
      </c>
      <c r="B328" s="113" t="s">
        <v>319</v>
      </c>
      <c r="C328" s="121">
        <v>3299</v>
      </c>
      <c r="D328" s="121">
        <v>5032</v>
      </c>
      <c r="E328" s="121">
        <v>33063</v>
      </c>
      <c r="F328" s="121"/>
      <c r="G328" s="122">
        <v>0</v>
      </c>
      <c r="H328" s="122">
        <v>2900</v>
      </c>
      <c r="I328" s="122">
        <v>2842.9</v>
      </c>
      <c r="J328" s="123">
        <v>0.98031000000000001</v>
      </c>
      <c r="K328" s="132" t="s">
        <v>419</v>
      </c>
    </row>
    <row r="329" spans="1:11" x14ac:dyDescent="0.2">
      <c r="A329" s="121">
        <v>72</v>
      </c>
      <c r="B329" s="113" t="s">
        <v>319</v>
      </c>
      <c r="C329" s="121">
        <v>3299</v>
      </c>
      <c r="D329" s="121">
        <v>5032</v>
      </c>
      <c r="E329" s="121">
        <v>330631</v>
      </c>
      <c r="F329" s="121">
        <v>33063</v>
      </c>
      <c r="G329" s="122">
        <v>0</v>
      </c>
      <c r="H329" s="122">
        <v>6100</v>
      </c>
      <c r="I329" s="122">
        <v>5372.1</v>
      </c>
      <c r="J329" s="123">
        <v>0.88067200000000001</v>
      </c>
      <c r="K329" s="132" t="s">
        <v>420</v>
      </c>
    </row>
    <row r="330" spans="1:11" x14ac:dyDescent="0.2">
      <c r="A330" s="121">
        <v>72</v>
      </c>
      <c r="B330" s="113" t="s">
        <v>319</v>
      </c>
      <c r="C330" s="121">
        <v>3299</v>
      </c>
      <c r="D330" s="121">
        <v>5038</v>
      </c>
      <c r="E330" s="121"/>
      <c r="F330" s="121"/>
      <c r="G330" s="122">
        <v>0</v>
      </c>
      <c r="H330" s="122">
        <v>0</v>
      </c>
      <c r="I330" s="122">
        <v>290</v>
      </c>
      <c r="J330" s="123">
        <v>0</v>
      </c>
      <c r="K330" s="132" t="s">
        <v>686</v>
      </c>
    </row>
    <row r="331" spans="1:11" x14ac:dyDescent="0.2">
      <c r="A331" s="121">
        <v>72</v>
      </c>
      <c r="B331" s="113" t="s">
        <v>319</v>
      </c>
      <c r="C331" s="121">
        <v>3299</v>
      </c>
      <c r="D331" s="121">
        <v>5038</v>
      </c>
      <c r="E331" s="121">
        <v>33063</v>
      </c>
      <c r="F331" s="121"/>
      <c r="G331" s="122">
        <v>0</v>
      </c>
      <c r="H331" s="122">
        <v>1100</v>
      </c>
      <c r="I331" s="122">
        <v>1089.75</v>
      </c>
      <c r="J331" s="123">
        <v>0.99068100000000003</v>
      </c>
      <c r="K331" s="132" t="s">
        <v>421</v>
      </c>
    </row>
    <row r="332" spans="1:11" x14ac:dyDescent="0.2">
      <c r="A332" s="121">
        <v>72</v>
      </c>
      <c r="B332" s="113" t="s">
        <v>319</v>
      </c>
      <c r="C332" s="121">
        <v>3299</v>
      </c>
      <c r="D332" s="121">
        <v>5038</v>
      </c>
      <c r="E332" s="121">
        <v>330631</v>
      </c>
      <c r="F332" s="121">
        <v>33063</v>
      </c>
      <c r="G332" s="122">
        <v>0</v>
      </c>
      <c r="H332" s="122">
        <v>1300</v>
      </c>
      <c r="I332" s="122">
        <v>983.25</v>
      </c>
      <c r="J332" s="123">
        <v>0.75634599999999996</v>
      </c>
      <c r="K332" s="132" t="s">
        <v>687</v>
      </c>
    </row>
    <row r="333" spans="1:11" x14ac:dyDescent="0.2">
      <c r="A333" s="121">
        <v>72</v>
      </c>
      <c r="B333" s="113" t="s">
        <v>319</v>
      </c>
      <c r="C333" s="121">
        <v>3299</v>
      </c>
      <c r="D333" s="121">
        <v>5137</v>
      </c>
      <c r="E333" s="121">
        <v>33063</v>
      </c>
      <c r="F333" s="121"/>
      <c r="G333" s="122">
        <v>0</v>
      </c>
      <c r="H333" s="122">
        <v>17000</v>
      </c>
      <c r="I333" s="122">
        <v>17020.05</v>
      </c>
      <c r="J333" s="123">
        <v>1.001179</v>
      </c>
      <c r="K333" s="132" t="s">
        <v>688</v>
      </c>
    </row>
    <row r="334" spans="1:11" x14ac:dyDescent="0.2">
      <c r="A334" s="121">
        <v>72</v>
      </c>
      <c r="B334" s="113" t="s">
        <v>319</v>
      </c>
      <c r="C334" s="121">
        <v>3299</v>
      </c>
      <c r="D334" s="121">
        <v>5137</v>
      </c>
      <c r="E334" s="121">
        <v>330631</v>
      </c>
      <c r="F334" s="121">
        <v>33063</v>
      </c>
      <c r="G334" s="122">
        <v>0</v>
      </c>
      <c r="H334" s="122">
        <v>323500</v>
      </c>
      <c r="I334" s="122">
        <v>323380.95</v>
      </c>
      <c r="J334" s="123">
        <v>0.99963100000000005</v>
      </c>
      <c r="K334" s="132" t="s">
        <v>689</v>
      </c>
    </row>
    <row r="335" spans="1:11" x14ac:dyDescent="0.2">
      <c r="A335" s="121">
        <v>72</v>
      </c>
      <c r="B335" s="113" t="s">
        <v>319</v>
      </c>
      <c r="C335" s="121">
        <v>3299</v>
      </c>
      <c r="D335" s="121">
        <v>5139</v>
      </c>
      <c r="E335" s="121">
        <v>33063</v>
      </c>
      <c r="F335" s="121"/>
      <c r="G335" s="122">
        <v>0</v>
      </c>
      <c r="H335" s="122">
        <v>400</v>
      </c>
      <c r="I335" s="122">
        <v>443.55</v>
      </c>
      <c r="J335" s="123">
        <v>1.1088750000000001</v>
      </c>
      <c r="K335" s="132" t="s">
        <v>690</v>
      </c>
    </row>
    <row r="336" spans="1:11" x14ac:dyDescent="0.2">
      <c r="A336" s="121">
        <v>72</v>
      </c>
      <c r="B336" s="113" t="s">
        <v>319</v>
      </c>
      <c r="C336" s="121">
        <v>3299</v>
      </c>
      <c r="D336" s="121">
        <v>5139</v>
      </c>
      <c r="E336" s="121">
        <v>330631</v>
      </c>
      <c r="F336" s="121">
        <v>33063</v>
      </c>
      <c r="G336" s="122">
        <v>0</v>
      </c>
      <c r="H336" s="122">
        <v>8500</v>
      </c>
      <c r="I336" s="122">
        <v>8427.4500000000007</v>
      </c>
      <c r="J336" s="123">
        <v>0.99146400000000001</v>
      </c>
      <c r="K336" s="132" t="s">
        <v>691</v>
      </c>
    </row>
    <row r="337" spans="1:11" x14ac:dyDescent="0.2">
      <c r="A337" s="121">
        <v>72</v>
      </c>
      <c r="B337" s="113" t="s">
        <v>319</v>
      </c>
      <c r="C337" s="121">
        <v>3299</v>
      </c>
      <c r="D337" s="121">
        <v>5167</v>
      </c>
      <c r="E337" s="121">
        <v>33063</v>
      </c>
      <c r="F337" s="121"/>
      <c r="G337" s="122">
        <v>0</v>
      </c>
      <c r="H337" s="122">
        <v>4800</v>
      </c>
      <c r="I337" s="122">
        <v>4803</v>
      </c>
      <c r="J337" s="123">
        <v>1.0006250000000001</v>
      </c>
      <c r="K337" s="132" t="s">
        <v>692</v>
      </c>
    </row>
    <row r="338" spans="1:11" x14ac:dyDescent="0.2">
      <c r="A338" s="121">
        <v>72</v>
      </c>
      <c r="B338" s="113" t="s">
        <v>319</v>
      </c>
      <c r="C338" s="121">
        <v>3299</v>
      </c>
      <c r="D338" s="121">
        <v>5167</v>
      </c>
      <c r="E338" s="121">
        <v>330631</v>
      </c>
      <c r="F338" s="121">
        <v>33063</v>
      </c>
      <c r="G338" s="122">
        <v>0</v>
      </c>
      <c r="H338" s="122">
        <v>91400</v>
      </c>
      <c r="I338" s="122">
        <v>91257</v>
      </c>
      <c r="J338" s="123">
        <v>0.99843499999999996</v>
      </c>
      <c r="K338" s="132" t="s">
        <v>693</v>
      </c>
    </row>
    <row r="339" spans="1:11" x14ac:dyDescent="0.2">
      <c r="A339" s="121">
        <v>72</v>
      </c>
      <c r="B339" s="113" t="s">
        <v>319</v>
      </c>
      <c r="C339" s="121">
        <v>3299</v>
      </c>
      <c r="D339" s="121">
        <v>5169</v>
      </c>
      <c r="E339" s="121">
        <v>33063</v>
      </c>
      <c r="F339" s="121"/>
      <c r="G339" s="122">
        <v>0</v>
      </c>
      <c r="H339" s="122">
        <v>1100</v>
      </c>
      <c r="I339" s="122">
        <v>1170.7</v>
      </c>
      <c r="J339" s="123">
        <v>1.0642720000000001</v>
      </c>
      <c r="K339" s="132" t="s">
        <v>694</v>
      </c>
    </row>
    <row r="340" spans="1:11" x14ac:dyDescent="0.2">
      <c r="A340" s="121">
        <v>72</v>
      </c>
      <c r="B340" s="113" t="s">
        <v>319</v>
      </c>
      <c r="C340" s="121">
        <v>3299</v>
      </c>
      <c r="D340" s="121">
        <v>5169</v>
      </c>
      <c r="E340" s="121">
        <v>330631</v>
      </c>
      <c r="F340" s="121">
        <v>33063</v>
      </c>
      <c r="G340" s="122">
        <v>0</v>
      </c>
      <c r="H340" s="122">
        <v>22400</v>
      </c>
      <c r="I340" s="122">
        <v>22243.3</v>
      </c>
      <c r="J340" s="123">
        <v>0.993004</v>
      </c>
      <c r="K340" s="132" t="s">
        <v>695</v>
      </c>
    </row>
    <row r="341" spans="1:11" x14ac:dyDescent="0.2">
      <c r="A341" s="121">
        <v>72</v>
      </c>
      <c r="B341" s="113" t="s">
        <v>319</v>
      </c>
      <c r="C341" s="121">
        <v>3299</v>
      </c>
      <c r="D341" s="121">
        <v>5173</v>
      </c>
      <c r="E341" s="121">
        <v>33063</v>
      </c>
      <c r="F341" s="121"/>
      <c r="G341" s="122">
        <v>0</v>
      </c>
      <c r="H341" s="122">
        <v>500</v>
      </c>
      <c r="I341" s="122">
        <v>446.3</v>
      </c>
      <c r="J341" s="123">
        <v>0.89259999999999995</v>
      </c>
      <c r="K341" s="132" t="s">
        <v>696</v>
      </c>
    </row>
    <row r="342" spans="1:11" x14ac:dyDescent="0.2">
      <c r="A342" s="121">
        <v>72</v>
      </c>
      <c r="B342" s="113" t="s">
        <v>319</v>
      </c>
      <c r="C342" s="121">
        <v>3299</v>
      </c>
      <c r="D342" s="121">
        <v>5173</v>
      </c>
      <c r="E342" s="121">
        <v>330631</v>
      </c>
      <c r="F342" s="121">
        <v>33063</v>
      </c>
      <c r="G342" s="122">
        <v>0</v>
      </c>
      <c r="H342" s="122">
        <v>8500</v>
      </c>
      <c r="I342" s="122">
        <v>8479.7000000000007</v>
      </c>
      <c r="J342" s="123">
        <v>0.99761100000000003</v>
      </c>
      <c r="K342" s="132" t="s">
        <v>697</v>
      </c>
    </row>
    <row r="343" spans="1:11" x14ac:dyDescent="0.2">
      <c r="A343" s="121">
        <v>72</v>
      </c>
      <c r="B343" s="113" t="s">
        <v>319</v>
      </c>
      <c r="C343" s="121">
        <v>3299</v>
      </c>
      <c r="D343" s="121">
        <v>5175</v>
      </c>
      <c r="E343" s="121">
        <v>33063</v>
      </c>
      <c r="F343" s="121"/>
      <c r="G343" s="122">
        <v>0</v>
      </c>
      <c r="H343" s="122">
        <v>100</v>
      </c>
      <c r="I343" s="122">
        <v>171</v>
      </c>
      <c r="J343" s="123">
        <v>1.71</v>
      </c>
      <c r="K343" s="132" t="s">
        <v>698</v>
      </c>
    </row>
    <row r="344" spans="1:11" x14ac:dyDescent="0.2">
      <c r="A344" s="121">
        <v>72</v>
      </c>
      <c r="B344" s="113" t="s">
        <v>319</v>
      </c>
      <c r="C344" s="121">
        <v>3299</v>
      </c>
      <c r="D344" s="121">
        <v>5175</v>
      </c>
      <c r="E344" s="121">
        <v>330631</v>
      </c>
      <c r="F344" s="121">
        <v>33063</v>
      </c>
      <c r="G344" s="122">
        <v>0</v>
      </c>
      <c r="H344" s="122">
        <v>3400</v>
      </c>
      <c r="I344" s="122">
        <v>3249</v>
      </c>
      <c r="J344" s="123">
        <v>0.95558799999999999</v>
      </c>
      <c r="K344" s="132" t="s">
        <v>899</v>
      </c>
    </row>
    <row r="345" spans="1:11" x14ac:dyDescent="0.2">
      <c r="A345" s="128">
        <v>72</v>
      </c>
      <c r="B345" s="195" t="s">
        <v>319</v>
      </c>
      <c r="C345" s="128"/>
      <c r="D345" s="128"/>
      <c r="E345" s="128"/>
      <c r="F345" s="128"/>
      <c r="G345" s="129">
        <v>48900</v>
      </c>
      <c r="H345" s="129">
        <v>3266000</v>
      </c>
      <c r="I345" s="129">
        <v>1348334</v>
      </c>
      <c r="J345" s="130">
        <v>0.41283955909369258</v>
      </c>
      <c r="K345" s="131" t="s">
        <v>321</v>
      </c>
    </row>
    <row r="346" spans="1:11" x14ac:dyDescent="0.2">
      <c r="A346" s="124">
        <v>72</v>
      </c>
      <c r="B346" s="193"/>
      <c r="C346" s="124"/>
      <c r="D346" s="124"/>
      <c r="E346" s="124"/>
      <c r="F346" s="124"/>
      <c r="G346" s="125">
        <v>48900</v>
      </c>
      <c r="H346" s="125">
        <v>3266000</v>
      </c>
      <c r="I346" s="125">
        <v>1348334</v>
      </c>
      <c r="J346" s="126">
        <v>0.41283955909369258</v>
      </c>
      <c r="K346" s="127" t="s">
        <v>187</v>
      </c>
    </row>
    <row r="347" spans="1:11" x14ac:dyDescent="0.2">
      <c r="A347" s="121">
        <v>81</v>
      </c>
      <c r="B347" s="113" t="s">
        <v>319</v>
      </c>
      <c r="C347" s="121">
        <v>6171</v>
      </c>
      <c r="D347" s="121">
        <v>5011</v>
      </c>
      <c r="E347" s="121"/>
      <c r="F347" s="121"/>
      <c r="G347" s="122">
        <v>24337000</v>
      </c>
      <c r="H347" s="122">
        <v>24124900</v>
      </c>
      <c r="I347" s="122">
        <v>24078445</v>
      </c>
      <c r="J347" s="123">
        <v>0.99807400000000002</v>
      </c>
      <c r="K347" s="132" t="s">
        <v>245</v>
      </c>
    </row>
    <row r="348" spans="1:11" x14ac:dyDescent="0.2">
      <c r="A348" s="121">
        <v>81</v>
      </c>
      <c r="B348" s="113" t="s">
        <v>319</v>
      </c>
      <c r="C348" s="121">
        <v>6171</v>
      </c>
      <c r="D348" s="121">
        <v>5011</v>
      </c>
      <c r="E348" s="121"/>
      <c r="F348" s="121">
        <v>13011</v>
      </c>
      <c r="G348" s="122">
        <v>0</v>
      </c>
      <c r="H348" s="122">
        <v>1693000</v>
      </c>
      <c r="I348" s="122">
        <v>1739684</v>
      </c>
      <c r="J348" s="123">
        <v>1.027574</v>
      </c>
      <c r="K348" s="132" t="s">
        <v>547</v>
      </c>
    </row>
    <row r="349" spans="1:11" x14ac:dyDescent="0.2">
      <c r="A349" s="121">
        <v>81</v>
      </c>
      <c r="B349" s="113" t="s">
        <v>319</v>
      </c>
      <c r="C349" s="121">
        <v>6171</v>
      </c>
      <c r="D349" s="121">
        <v>5011</v>
      </c>
      <c r="E349" s="121"/>
      <c r="F349" s="121">
        <v>13015</v>
      </c>
      <c r="G349" s="122">
        <v>0</v>
      </c>
      <c r="H349" s="122">
        <v>275000</v>
      </c>
      <c r="I349" s="122">
        <v>275000</v>
      </c>
      <c r="J349" s="123">
        <v>1</v>
      </c>
      <c r="K349" s="132" t="s">
        <v>699</v>
      </c>
    </row>
    <row r="350" spans="1:11" x14ac:dyDescent="0.2">
      <c r="A350" s="121">
        <v>81</v>
      </c>
      <c r="B350" s="113" t="s">
        <v>319</v>
      </c>
      <c r="C350" s="121">
        <v>6171</v>
      </c>
      <c r="D350" s="121">
        <v>5011</v>
      </c>
      <c r="E350" s="121">
        <v>14008</v>
      </c>
      <c r="F350" s="121"/>
      <c r="G350" s="122">
        <v>0</v>
      </c>
      <c r="H350" s="122">
        <v>3500</v>
      </c>
      <c r="I350" s="122">
        <v>3412</v>
      </c>
      <c r="J350" s="123">
        <v>0.97485699999999997</v>
      </c>
      <c r="K350" s="132" t="s">
        <v>519</v>
      </c>
    </row>
    <row r="351" spans="1:11" x14ac:dyDescent="0.2">
      <c r="A351" s="121">
        <v>81</v>
      </c>
      <c r="B351" s="113" t="s">
        <v>319</v>
      </c>
      <c r="C351" s="121">
        <v>6171</v>
      </c>
      <c r="D351" s="121">
        <v>5011</v>
      </c>
      <c r="E351" s="121">
        <v>14008</v>
      </c>
      <c r="F351" s="121">
        <v>13013</v>
      </c>
      <c r="G351" s="122">
        <v>0</v>
      </c>
      <c r="H351" s="122">
        <v>64900</v>
      </c>
      <c r="I351" s="122">
        <v>64800</v>
      </c>
      <c r="J351" s="123">
        <v>0.99845899999999999</v>
      </c>
      <c r="K351" s="132" t="s">
        <v>519</v>
      </c>
    </row>
    <row r="352" spans="1:11" x14ac:dyDescent="0.2">
      <c r="A352" s="121">
        <v>81</v>
      </c>
      <c r="B352" s="113" t="s">
        <v>319</v>
      </c>
      <c r="C352" s="121">
        <v>6171</v>
      </c>
      <c r="D352" s="121">
        <v>5011</v>
      </c>
      <c r="E352" s="121">
        <v>130131</v>
      </c>
      <c r="F352" s="121"/>
      <c r="G352" s="122">
        <v>0</v>
      </c>
      <c r="H352" s="122">
        <v>71300</v>
      </c>
      <c r="I352" s="122">
        <v>71250</v>
      </c>
      <c r="J352" s="123">
        <v>0.99929800000000002</v>
      </c>
      <c r="K352" s="132" t="s">
        <v>548</v>
      </c>
    </row>
    <row r="353" spans="1:11" x14ac:dyDescent="0.2">
      <c r="A353" s="121">
        <v>81</v>
      </c>
      <c r="B353" s="113" t="s">
        <v>319</v>
      </c>
      <c r="C353" s="121">
        <v>6171</v>
      </c>
      <c r="D353" s="121">
        <v>5011</v>
      </c>
      <c r="E353" s="121">
        <v>130131</v>
      </c>
      <c r="F353" s="121">
        <v>13013</v>
      </c>
      <c r="G353" s="122">
        <v>0</v>
      </c>
      <c r="H353" s="122">
        <v>503100</v>
      </c>
      <c r="I353" s="122">
        <v>503012</v>
      </c>
      <c r="J353" s="123">
        <v>0.99982499999999996</v>
      </c>
      <c r="K353" s="132" t="s">
        <v>549</v>
      </c>
    </row>
    <row r="354" spans="1:11" x14ac:dyDescent="0.2">
      <c r="A354" s="121">
        <v>81</v>
      </c>
      <c r="B354" s="113" t="s">
        <v>319</v>
      </c>
      <c r="C354" s="121">
        <v>6171</v>
      </c>
      <c r="D354" s="121">
        <v>5021</v>
      </c>
      <c r="E354" s="121"/>
      <c r="F354" s="121"/>
      <c r="G354" s="122">
        <v>0</v>
      </c>
      <c r="H354" s="122">
        <v>291400</v>
      </c>
      <c r="I354" s="122">
        <v>291370</v>
      </c>
      <c r="J354" s="123">
        <v>0.99989700000000004</v>
      </c>
      <c r="K354" s="132" t="s">
        <v>422</v>
      </c>
    </row>
    <row r="355" spans="1:11" x14ac:dyDescent="0.2">
      <c r="A355" s="121">
        <v>81</v>
      </c>
      <c r="B355" s="113" t="s">
        <v>319</v>
      </c>
      <c r="C355" s="121">
        <v>6171</v>
      </c>
      <c r="D355" s="121">
        <v>5021</v>
      </c>
      <c r="E355" s="121"/>
      <c r="F355" s="121">
        <v>13011</v>
      </c>
      <c r="G355" s="122">
        <v>0</v>
      </c>
      <c r="H355" s="122">
        <v>10300</v>
      </c>
      <c r="I355" s="122">
        <v>12150</v>
      </c>
      <c r="J355" s="123">
        <v>1.179611</v>
      </c>
      <c r="K355" s="132" t="s">
        <v>550</v>
      </c>
    </row>
    <row r="356" spans="1:11" x14ac:dyDescent="0.2">
      <c r="A356" s="121">
        <v>81</v>
      </c>
      <c r="B356" s="113" t="s">
        <v>319</v>
      </c>
      <c r="C356" s="121">
        <v>6171</v>
      </c>
      <c r="D356" s="121">
        <v>5021</v>
      </c>
      <c r="E356" s="121">
        <v>14008</v>
      </c>
      <c r="F356" s="121"/>
      <c r="G356" s="122">
        <v>0</v>
      </c>
      <c r="H356" s="122">
        <v>4200</v>
      </c>
      <c r="I356" s="122">
        <v>4186</v>
      </c>
      <c r="J356" s="123">
        <v>0.99666600000000005</v>
      </c>
      <c r="K356" s="132" t="s">
        <v>519</v>
      </c>
    </row>
    <row r="357" spans="1:11" x14ac:dyDescent="0.2">
      <c r="A357" s="121">
        <v>81</v>
      </c>
      <c r="B357" s="113" t="s">
        <v>319</v>
      </c>
      <c r="C357" s="121">
        <v>6171</v>
      </c>
      <c r="D357" s="121">
        <v>5021</v>
      </c>
      <c r="E357" s="121">
        <v>14008</v>
      </c>
      <c r="F357" s="121">
        <v>13013</v>
      </c>
      <c r="G357" s="122">
        <v>0</v>
      </c>
      <c r="H357" s="122">
        <v>71200</v>
      </c>
      <c r="I357" s="122">
        <v>79540</v>
      </c>
      <c r="J357" s="123">
        <v>1.1171340000000001</v>
      </c>
      <c r="K357" s="132" t="s">
        <v>519</v>
      </c>
    </row>
    <row r="358" spans="1:11" x14ac:dyDescent="0.2">
      <c r="A358" s="121">
        <v>81</v>
      </c>
      <c r="B358" s="113" t="s">
        <v>319</v>
      </c>
      <c r="C358" s="121">
        <v>6171</v>
      </c>
      <c r="D358" s="121">
        <v>5021</v>
      </c>
      <c r="E358" s="121">
        <v>130131</v>
      </c>
      <c r="F358" s="121"/>
      <c r="G358" s="122">
        <v>0</v>
      </c>
      <c r="H358" s="122">
        <v>7400</v>
      </c>
      <c r="I358" s="122">
        <v>7325</v>
      </c>
      <c r="J358" s="123">
        <v>0.98986399999999997</v>
      </c>
      <c r="K358" s="132" t="s">
        <v>423</v>
      </c>
    </row>
    <row r="359" spans="1:11" x14ac:dyDescent="0.2">
      <c r="A359" s="121">
        <v>81</v>
      </c>
      <c r="B359" s="113" t="s">
        <v>319</v>
      </c>
      <c r="C359" s="121">
        <v>6171</v>
      </c>
      <c r="D359" s="121">
        <v>5021</v>
      </c>
      <c r="E359" s="121">
        <v>130131</v>
      </c>
      <c r="F359" s="121">
        <v>13013</v>
      </c>
      <c r="G359" s="122">
        <v>0</v>
      </c>
      <c r="H359" s="122">
        <v>139300</v>
      </c>
      <c r="I359" s="122">
        <v>139199</v>
      </c>
      <c r="J359" s="123">
        <v>0.999274</v>
      </c>
      <c r="K359" s="132" t="s">
        <v>551</v>
      </c>
    </row>
    <row r="360" spans="1:11" x14ac:dyDescent="0.2">
      <c r="A360" s="121">
        <v>81</v>
      </c>
      <c r="B360" s="113" t="s">
        <v>319</v>
      </c>
      <c r="C360" s="121">
        <v>6171</v>
      </c>
      <c r="D360" s="121">
        <v>5031</v>
      </c>
      <c r="E360" s="121"/>
      <c r="F360" s="121"/>
      <c r="G360" s="122">
        <v>6022000</v>
      </c>
      <c r="H360" s="122">
        <v>6067500</v>
      </c>
      <c r="I360" s="122">
        <v>6019860</v>
      </c>
      <c r="J360" s="123">
        <v>0.99214800000000003</v>
      </c>
      <c r="K360" s="132" t="s">
        <v>284</v>
      </c>
    </row>
    <row r="361" spans="1:11" x14ac:dyDescent="0.2">
      <c r="A361" s="121">
        <v>81</v>
      </c>
      <c r="B361" s="113" t="s">
        <v>319</v>
      </c>
      <c r="C361" s="121">
        <v>6171</v>
      </c>
      <c r="D361" s="121">
        <v>5031</v>
      </c>
      <c r="E361" s="121"/>
      <c r="F361" s="121">
        <v>13011</v>
      </c>
      <c r="G361" s="122">
        <v>0</v>
      </c>
      <c r="H361" s="122">
        <v>389200</v>
      </c>
      <c r="I361" s="122">
        <v>434884</v>
      </c>
      <c r="J361" s="123">
        <v>1.1173789999999999</v>
      </c>
      <c r="K361" s="132" t="s">
        <v>552</v>
      </c>
    </row>
    <row r="362" spans="1:11" x14ac:dyDescent="0.2">
      <c r="A362" s="121">
        <v>81</v>
      </c>
      <c r="B362" s="113" t="s">
        <v>319</v>
      </c>
      <c r="C362" s="121">
        <v>6171</v>
      </c>
      <c r="D362" s="121">
        <v>5031</v>
      </c>
      <c r="E362" s="121"/>
      <c r="F362" s="121">
        <v>13015</v>
      </c>
      <c r="G362" s="122">
        <v>0</v>
      </c>
      <c r="H362" s="122">
        <v>118500</v>
      </c>
      <c r="I362" s="122">
        <v>118457</v>
      </c>
      <c r="J362" s="123">
        <v>0.999637</v>
      </c>
      <c r="K362" s="132" t="s">
        <v>854</v>
      </c>
    </row>
    <row r="363" spans="1:11" x14ac:dyDescent="0.2">
      <c r="A363" s="121">
        <v>81</v>
      </c>
      <c r="B363" s="113" t="s">
        <v>319</v>
      </c>
      <c r="C363" s="121">
        <v>6171</v>
      </c>
      <c r="D363" s="121">
        <v>5031</v>
      </c>
      <c r="E363" s="121">
        <v>14008</v>
      </c>
      <c r="F363" s="121"/>
      <c r="G363" s="122">
        <v>0</v>
      </c>
      <c r="H363" s="122">
        <v>1700</v>
      </c>
      <c r="I363" s="122">
        <v>1653</v>
      </c>
      <c r="J363" s="123">
        <v>0.97235199999999999</v>
      </c>
      <c r="K363" s="132" t="s">
        <v>519</v>
      </c>
    </row>
    <row r="364" spans="1:11" x14ac:dyDescent="0.2">
      <c r="A364" s="121">
        <v>81</v>
      </c>
      <c r="B364" s="113" t="s">
        <v>319</v>
      </c>
      <c r="C364" s="121">
        <v>6171</v>
      </c>
      <c r="D364" s="121">
        <v>5031</v>
      </c>
      <c r="E364" s="121">
        <v>14008</v>
      </c>
      <c r="F364" s="121">
        <v>13013</v>
      </c>
      <c r="G364" s="122">
        <v>0</v>
      </c>
      <c r="H364" s="122">
        <v>31500</v>
      </c>
      <c r="I364" s="122">
        <v>31398</v>
      </c>
      <c r="J364" s="123">
        <v>0.99676100000000001</v>
      </c>
      <c r="K364" s="132" t="s">
        <v>519</v>
      </c>
    </row>
    <row r="365" spans="1:11" x14ac:dyDescent="0.2">
      <c r="A365" s="121">
        <v>81</v>
      </c>
      <c r="B365" s="113" t="s">
        <v>319</v>
      </c>
      <c r="C365" s="121">
        <v>6171</v>
      </c>
      <c r="D365" s="121">
        <v>5031</v>
      </c>
      <c r="E365" s="121">
        <v>130131</v>
      </c>
      <c r="F365" s="121"/>
      <c r="G365" s="122">
        <v>0</v>
      </c>
      <c r="H365" s="122">
        <v>18300</v>
      </c>
      <c r="I365" s="122">
        <v>18030</v>
      </c>
      <c r="J365" s="123">
        <v>0.98524500000000004</v>
      </c>
      <c r="K365" s="132" t="s">
        <v>424</v>
      </c>
    </row>
    <row r="366" spans="1:11" x14ac:dyDescent="0.2">
      <c r="A366" s="121">
        <v>81</v>
      </c>
      <c r="B366" s="113" t="s">
        <v>319</v>
      </c>
      <c r="C366" s="121">
        <v>6171</v>
      </c>
      <c r="D366" s="121">
        <v>5031</v>
      </c>
      <c r="E366" s="121">
        <v>130131</v>
      </c>
      <c r="F366" s="121">
        <v>13013</v>
      </c>
      <c r="G366" s="122">
        <v>0</v>
      </c>
      <c r="H366" s="122">
        <v>129800</v>
      </c>
      <c r="I366" s="122">
        <v>129877</v>
      </c>
      <c r="J366" s="123">
        <v>1.0005930000000001</v>
      </c>
      <c r="K366" s="132" t="s">
        <v>425</v>
      </c>
    </row>
    <row r="367" spans="1:11" x14ac:dyDescent="0.2">
      <c r="A367" s="121">
        <v>81</v>
      </c>
      <c r="B367" s="113" t="s">
        <v>319</v>
      </c>
      <c r="C367" s="121">
        <v>6171</v>
      </c>
      <c r="D367" s="121">
        <v>5032</v>
      </c>
      <c r="E367" s="121"/>
      <c r="F367" s="121"/>
      <c r="G367" s="122">
        <v>2168000</v>
      </c>
      <c r="H367" s="122">
        <v>2184400</v>
      </c>
      <c r="I367" s="122">
        <v>2166647</v>
      </c>
      <c r="J367" s="123">
        <v>0.99187199999999998</v>
      </c>
      <c r="K367" s="132" t="s">
        <v>285</v>
      </c>
    </row>
    <row r="368" spans="1:11" x14ac:dyDescent="0.2">
      <c r="A368" s="121">
        <v>81</v>
      </c>
      <c r="B368" s="113" t="s">
        <v>319</v>
      </c>
      <c r="C368" s="121">
        <v>6171</v>
      </c>
      <c r="D368" s="121">
        <v>5032</v>
      </c>
      <c r="E368" s="121"/>
      <c r="F368" s="121">
        <v>13011</v>
      </c>
      <c r="G368" s="122">
        <v>0</v>
      </c>
      <c r="H368" s="122">
        <v>140100</v>
      </c>
      <c r="I368" s="122">
        <v>156527</v>
      </c>
      <c r="J368" s="123">
        <v>1.117251</v>
      </c>
      <c r="K368" s="132" t="s">
        <v>553</v>
      </c>
    </row>
    <row r="369" spans="1:11" x14ac:dyDescent="0.2">
      <c r="A369" s="121">
        <v>81</v>
      </c>
      <c r="B369" s="113" t="s">
        <v>319</v>
      </c>
      <c r="C369" s="121">
        <v>6171</v>
      </c>
      <c r="D369" s="121">
        <v>5032</v>
      </c>
      <c r="E369" s="121"/>
      <c r="F369" s="121">
        <v>13015</v>
      </c>
      <c r="G369" s="122">
        <v>0</v>
      </c>
      <c r="H369" s="122">
        <v>43300</v>
      </c>
      <c r="I369" s="122">
        <v>43340</v>
      </c>
      <c r="J369" s="123">
        <v>1.000923</v>
      </c>
      <c r="K369" s="132" t="s">
        <v>854</v>
      </c>
    </row>
    <row r="370" spans="1:11" x14ac:dyDescent="0.2">
      <c r="A370" s="121">
        <v>81</v>
      </c>
      <c r="B370" s="113" t="s">
        <v>319</v>
      </c>
      <c r="C370" s="121">
        <v>6171</v>
      </c>
      <c r="D370" s="121">
        <v>5032</v>
      </c>
      <c r="E370" s="121">
        <v>14008</v>
      </c>
      <c r="F370" s="121"/>
      <c r="G370" s="122">
        <v>0</v>
      </c>
      <c r="H370" s="122">
        <v>600</v>
      </c>
      <c r="I370" s="122">
        <v>595</v>
      </c>
      <c r="J370" s="123">
        <v>0.99166600000000005</v>
      </c>
      <c r="K370" s="132" t="s">
        <v>519</v>
      </c>
    </row>
    <row r="371" spans="1:11" x14ac:dyDescent="0.2">
      <c r="A371" s="121">
        <v>81</v>
      </c>
      <c r="B371" s="113" t="s">
        <v>319</v>
      </c>
      <c r="C371" s="121">
        <v>6171</v>
      </c>
      <c r="D371" s="121">
        <v>5032</v>
      </c>
      <c r="E371" s="121">
        <v>14008</v>
      </c>
      <c r="F371" s="121">
        <v>13013</v>
      </c>
      <c r="G371" s="122">
        <v>0</v>
      </c>
      <c r="H371" s="122">
        <v>11400</v>
      </c>
      <c r="I371" s="122">
        <v>11303</v>
      </c>
      <c r="J371" s="123">
        <v>0.99149100000000001</v>
      </c>
      <c r="K371" s="132" t="s">
        <v>519</v>
      </c>
    </row>
    <row r="372" spans="1:11" x14ac:dyDescent="0.2">
      <c r="A372" s="121">
        <v>81</v>
      </c>
      <c r="B372" s="113" t="s">
        <v>319</v>
      </c>
      <c r="C372" s="121">
        <v>6171</v>
      </c>
      <c r="D372" s="121">
        <v>5032</v>
      </c>
      <c r="E372" s="121">
        <v>130131</v>
      </c>
      <c r="F372" s="121"/>
      <c r="G372" s="122">
        <v>0</v>
      </c>
      <c r="H372" s="122">
        <v>6700</v>
      </c>
      <c r="I372" s="122">
        <v>6572</v>
      </c>
      <c r="J372" s="123">
        <v>0.98089499999999996</v>
      </c>
      <c r="K372" s="132" t="s">
        <v>426</v>
      </c>
    </row>
    <row r="373" spans="1:11" x14ac:dyDescent="0.2">
      <c r="A373" s="121">
        <v>81</v>
      </c>
      <c r="B373" s="113" t="s">
        <v>319</v>
      </c>
      <c r="C373" s="121">
        <v>6171</v>
      </c>
      <c r="D373" s="121">
        <v>5032</v>
      </c>
      <c r="E373" s="121">
        <v>130131</v>
      </c>
      <c r="F373" s="121">
        <v>13013</v>
      </c>
      <c r="G373" s="122">
        <v>0</v>
      </c>
      <c r="H373" s="122">
        <v>48200</v>
      </c>
      <c r="I373" s="122">
        <v>48259</v>
      </c>
      <c r="J373" s="123">
        <v>1.0012239999999999</v>
      </c>
      <c r="K373" s="132" t="s">
        <v>427</v>
      </c>
    </row>
    <row r="374" spans="1:11" x14ac:dyDescent="0.2">
      <c r="A374" s="121">
        <v>81</v>
      </c>
      <c r="B374" s="113" t="s">
        <v>319</v>
      </c>
      <c r="C374" s="121">
        <v>6171</v>
      </c>
      <c r="D374" s="121">
        <v>5038</v>
      </c>
      <c r="E374" s="121"/>
      <c r="F374" s="121"/>
      <c r="G374" s="122">
        <v>101000</v>
      </c>
      <c r="H374" s="122">
        <v>104200</v>
      </c>
      <c r="I374" s="122">
        <v>104123</v>
      </c>
      <c r="J374" s="123">
        <v>0.99926099999999995</v>
      </c>
      <c r="K374" s="132" t="s">
        <v>246</v>
      </c>
    </row>
    <row r="375" spans="1:11" x14ac:dyDescent="0.2">
      <c r="A375" s="121">
        <v>81</v>
      </c>
      <c r="B375" s="113" t="s">
        <v>319</v>
      </c>
      <c r="C375" s="121">
        <v>6171</v>
      </c>
      <c r="D375" s="121">
        <v>5038</v>
      </c>
      <c r="E375" s="121"/>
      <c r="F375" s="121">
        <v>13011</v>
      </c>
      <c r="G375" s="122">
        <v>0</v>
      </c>
      <c r="H375" s="122">
        <v>5400</v>
      </c>
      <c r="I375" s="122">
        <v>5309</v>
      </c>
      <c r="J375" s="123">
        <v>0.98314800000000002</v>
      </c>
      <c r="K375" s="132" t="s">
        <v>554</v>
      </c>
    </row>
    <row r="376" spans="1:11" x14ac:dyDescent="0.2">
      <c r="A376" s="121">
        <v>81</v>
      </c>
      <c r="B376" s="113" t="s">
        <v>319</v>
      </c>
      <c r="C376" s="121">
        <v>6171</v>
      </c>
      <c r="D376" s="121">
        <v>5038</v>
      </c>
      <c r="E376" s="121">
        <v>130131</v>
      </c>
      <c r="F376" s="121"/>
      <c r="G376" s="122">
        <v>0</v>
      </c>
      <c r="H376" s="122">
        <v>1100</v>
      </c>
      <c r="I376" s="122">
        <v>1056</v>
      </c>
      <c r="J376" s="123">
        <v>0.96</v>
      </c>
      <c r="K376" s="132" t="s">
        <v>555</v>
      </c>
    </row>
    <row r="377" spans="1:11" x14ac:dyDescent="0.2">
      <c r="A377" s="121">
        <v>81</v>
      </c>
      <c r="B377" s="113" t="s">
        <v>319</v>
      </c>
      <c r="C377" s="121">
        <v>6171</v>
      </c>
      <c r="D377" s="121">
        <v>5136</v>
      </c>
      <c r="E377" s="121"/>
      <c r="F377" s="121"/>
      <c r="G377" s="122">
        <v>90000</v>
      </c>
      <c r="H377" s="122">
        <v>102300</v>
      </c>
      <c r="I377" s="122">
        <v>102009</v>
      </c>
      <c r="J377" s="123">
        <v>0.99715500000000001</v>
      </c>
      <c r="K377" s="132" t="s">
        <v>286</v>
      </c>
    </row>
    <row r="378" spans="1:11" x14ac:dyDescent="0.2">
      <c r="A378" s="121">
        <v>81</v>
      </c>
      <c r="B378" s="113" t="s">
        <v>319</v>
      </c>
      <c r="C378" s="121">
        <v>6171</v>
      </c>
      <c r="D378" s="121">
        <v>5136</v>
      </c>
      <c r="E378" s="121"/>
      <c r="F378" s="121">
        <v>13011</v>
      </c>
      <c r="G378" s="122">
        <v>0</v>
      </c>
      <c r="H378" s="122">
        <v>2000</v>
      </c>
      <c r="I378" s="122">
        <v>2178</v>
      </c>
      <c r="J378" s="123">
        <v>1.089</v>
      </c>
      <c r="K378" s="132" t="s">
        <v>556</v>
      </c>
    </row>
    <row r="379" spans="1:11" x14ac:dyDescent="0.2">
      <c r="A379" s="121">
        <v>81</v>
      </c>
      <c r="B379" s="113" t="s">
        <v>319</v>
      </c>
      <c r="C379" s="121">
        <v>6171</v>
      </c>
      <c r="D379" s="121">
        <v>5137</v>
      </c>
      <c r="E379" s="121">
        <v>51371</v>
      </c>
      <c r="F379" s="121"/>
      <c r="G379" s="122">
        <v>331200</v>
      </c>
      <c r="H379" s="122">
        <v>674200</v>
      </c>
      <c r="I379" s="122">
        <v>674126.13</v>
      </c>
      <c r="J379" s="123">
        <v>0.99988999999999995</v>
      </c>
      <c r="K379" s="132" t="s">
        <v>247</v>
      </c>
    </row>
    <row r="380" spans="1:11" x14ac:dyDescent="0.2">
      <c r="A380" s="121">
        <v>81</v>
      </c>
      <c r="B380" s="113" t="s">
        <v>319</v>
      </c>
      <c r="C380" s="121">
        <v>6171</v>
      </c>
      <c r="D380" s="121">
        <v>5137</v>
      </c>
      <c r="E380" s="121">
        <v>51372</v>
      </c>
      <c r="F380" s="121"/>
      <c r="G380" s="122">
        <v>780000</v>
      </c>
      <c r="H380" s="122">
        <v>702000</v>
      </c>
      <c r="I380" s="122">
        <v>701902.89</v>
      </c>
      <c r="J380" s="123">
        <v>0.999861</v>
      </c>
      <c r="K380" s="132" t="s">
        <v>248</v>
      </c>
    </row>
    <row r="381" spans="1:11" x14ac:dyDescent="0.2">
      <c r="A381" s="121">
        <v>81</v>
      </c>
      <c r="B381" s="113" t="s">
        <v>319</v>
      </c>
      <c r="C381" s="121">
        <v>6171</v>
      </c>
      <c r="D381" s="121">
        <v>5139</v>
      </c>
      <c r="E381" s="121"/>
      <c r="F381" s="121">
        <v>13011</v>
      </c>
      <c r="G381" s="122">
        <v>0</v>
      </c>
      <c r="H381" s="122">
        <v>1800</v>
      </c>
      <c r="I381" s="122">
        <v>6950</v>
      </c>
      <c r="J381" s="123">
        <v>3.8611110000000002</v>
      </c>
      <c r="K381" s="132" t="s">
        <v>680</v>
      </c>
    </row>
    <row r="382" spans="1:11" x14ac:dyDescent="0.2">
      <c r="A382" s="121">
        <v>81</v>
      </c>
      <c r="B382" s="113" t="s">
        <v>319</v>
      </c>
      <c r="C382" s="121">
        <v>6171</v>
      </c>
      <c r="D382" s="121">
        <v>5139</v>
      </c>
      <c r="E382" s="121">
        <v>51391</v>
      </c>
      <c r="F382" s="121"/>
      <c r="G382" s="122">
        <v>340000</v>
      </c>
      <c r="H382" s="122">
        <v>571100</v>
      </c>
      <c r="I382" s="122">
        <v>551087.85</v>
      </c>
      <c r="J382" s="123">
        <v>0.96495799999999998</v>
      </c>
      <c r="K382" s="132" t="s">
        <v>428</v>
      </c>
    </row>
    <row r="383" spans="1:11" x14ac:dyDescent="0.2">
      <c r="A383" s="121">
        <v>81</v>
      </c>
      <c r="B383" s="113" t="s">
        <v>319</v>
      </c>
      <c r="C383" s="121">
        <v>6171</v>
      </c>
      <c r="D383" s="121">
        <v>5139</v>
      </c>
      <c r="E383" s="121">
        <v>51391</v>
      </c>
      <c r="F383" s="121">
        <v>13011</v>
      </c>
      <c r="G383" s="122">
        <v>0</v>
      </c>
      <c r="H383" s="122">
        <v>0</v>
      </c>
      <c r="I383" s="122">
        <v>19987.599999999999</v>
      </c>
      <c r="J383" s="123">
        <v>0</v>
      </c>
      <c r="K383" s="132" t="s">
        <v>846</v>
      </c>
    </row>
    <row r="384" spans="1:11" x14ac:dyDescent="0.2">
      <c r="A384" s="121">
        <v>81</v>
      </c>
      <c r="B384" s="113" t="s">
        <v>319</v>
      </c>
      <c r="C384" s="121">
        <v>6171</v>
      </c>
      <c r="D384" s="121">
        <v>5139</v>
      </c>
      <c r="E384" s="121">
        <v>51392</v>
      </c>
      <c r="F384" s="121"/>
      <c r="G384" s="122">
        <v>70000</v>
      </c>
      <c r="H384" s="122">
        <v>196700</v>
      </c>
      <c r="I384" s="122">
        <v>196635.01</v>
      </c>
      <c r="J384" s="123">
        <v>0.99966900000000003</v>
      </c>
      <c r="K384" s="132" t="s">
        <v>429</v>
      </c>
    </row>
    <row r="385" spans="1:11" x14ac:dyDescent="0.2">
      <c r="A385" s="121">
        <v>81</v>
      </c>
      <c r="B385" s="113" t="s">
        <v>319</v>
      </c>
      <c r="C385" s="121">
        <v>6171</v>
      </c>
      <c r="D385" s="121">
        <v>5139</v>
      </c>
      <c r="E385" s="121">
        <v>51393</v>
      </c>
      <c r="F385" s="121"/>
      <c r="G385" s="122">
        <v>50000</v>
      </c>
      <c r="H385" s="122">
        <v>91600</v>
      </c>
      <c r="I385" s="122">
        <v>91579.42</v>
      </c>
      <c r="J385" s="123">
        <v>0.99977499999999997</v>
      </c>
      <c r="K385" s="132" t="s">
        <v>430</v>
      </c>
    </row>
    <row r="386" spans="1:11" x14ac:dyDescent="0.2">
      <c r="A386" s="121">
        <v>81</v>
      </c>
      <c r="B386" s="113" t="s">
        <v>319</v>
      </c>
      <c r="C386" s="121">
        <v>6171</v>
      </c>
      <c r="D386" s="121">
        <v>5139</v>
      </c>
      <c r="E386" s="121">
        <v>51394</v>
      </c>
      <c r="F386" s="121"/>
      <c r="G386" s="122">
        <v>20000</v>
      </c>
      <c r="H386" s="122">
        <v>8400</v>
      </c>
      <c r="I386" s="122">
        <v>8352</v>
      </c>
      <c r="J386" s="123">
        <v>0.99428499999999997</v>
      </c>
      <c r="K386" s="132" t="s">
        <v>431</v>
      </c>
    </row>
    <row r="387" spans="1:11" x14ac:dyDescent="0.2">
      <c r="A387" s="121">
        <v>81</v>
      </c>
      <c r="B387" s="113" t="s">
        <v>319</v>
      </c>
      <c r="C387" s="121">
        <v>6171</v>
      </c>
      <c r="D387" s="121">
        <v>5139</v>
      </c>
      <c r="E387" s="121">
        <v>51395</v>
      </c>
      <c r="F387" s="121"/>
      <c r="G387" s="122">
        <v>120000</v>
      </c>
      <c r="H387" s="122">
        <v>160500</v>
      </c>
      <c r="I387" s="122">
        <v>155228.91</v>
      </c>
      <c r="J387" s="123">
        <v>0.96715799999999996</v>
      </c>
      <c r="K387" s="132" t="s">
        <v>432</v>
      </c>
    </row>
    <row r="388" spans="1:11" x14ac:dyDescent="0.2">
      <c r="A388" s="121">
        <v>81</v>
      </c>
      <c r="B388" s="113" t="s">
        <v>319</v>
      </c>
      <c r="C388" s="121">
        <v>6171</v>
      </c>
      <c r="D388" s="121">
        <v>5139</v>
      </c>
      <c r="E388" s="121">
        <v>51395</v>
      </c>
      <c r="F388" s="121">
        <v>13011</v>
      </c>
      <c r="G388" s="122">
        <v>0</v>
      </c>
      <c r="H388" s="122">
        <v>1800</v>
      </c>
      <c r="I388" s="122">
        <v>1736</v>
      </c>
      <c r="J388" s="123">
        <v>0.96444399999999997</v>
      </c>
      <c r="K388" s="132" t="s">
        <v>846</v>
      </c>
    </row>
    <row r="389" spans="1:11" x14ac:dyDescent="0.2">
      <c r="A389" s="121">
        <v>81</v>
      </c>
      <c r="B389" s="113" t="s">
        <v>319</v>
      </c>
      <c r="C389" s="121">
        <v>6171</v>
      </c>
      <c r="D389" s="121">
        <v>5142</v>
      </c>
      <c r="E389" s="121"/>
      <c r="F389" s="121"/>
      <c r="G389" s="122">
        <v>0</v>
      </c>
      <c r="H389" s="122">
        <v>1400</v>
      </c>
      <c r="I389" s="122">
        <v>1381.04</v>
      </c>
      <c r="J389" s="123">
        <v>0.98645700000000003</v>
      </c>
      <c r="K389" s="132" t="s">
        <v>855</v>
      </c>
    </row>
    <row r="390" spans="1:11" x14ac:dyDescent="0.2">
      <c r="A390" s="121">
        <v>81</v>
      </c>
      <c r="B390" s="113" t="s">
        <v>319</v>
      </c>
      <c r="C390" s="121">
        <v>6171</v>
      </c>
      <c r="D390" s="121">
        <v>5151</v>
      </c>
      <c r="E390" s="121"/>
      <c r="F390" s="121"/>
      <c r="G390" s="122">
        <v>100000</v>
      </c>
      <c r="H390" s="122">
        <v>80900</v>
      </c>
      <c r="I390" s="122">
        <v>78057.820000000007</v>
      </c>
      <c r="J390" s="123">
        <v>0.96486700000000003</v>
      </c>
      <c r="K390" s="132" t="s">
        <v>249</v>
      </c>
    </row>
    <row r="391" spans="1:11" x14ac:dyDescent="0.2">
      <c r="A391" s="121">
        <v>81</v>
      </c>
      <c r="B391" s="113" t="s">
        <v>319</v>
      </c>
      <c r="C391" s="121">
        <v>6171</v>
      </c>
      <c r="D391" s="121">
        <v>5151</v>
      </c>
      <c r="E391" s="121"/>
      <c r="F391" s="121">
        <v>13011</v>
      </c>
      <c r="G391" s="122">
        <v>0</v>
      </c>
      <c r="H391" s="122">
        <v>0</v>
      </c>
      <c r="I391" s="122">
        <v>2831.1</v>
      </c>
      <c r="J391" s="123">
        <v>0</v>
      </c>
      <c r="K391" s="132" t="s">
        <v>249</v>
      </c>
    </row>
    <row r="392" spans="1:11" x14ac:dyDescent="0.2">
      <c r="A392" s="121">
        <v>81</v>
      </c>
      <c r="B392" s="113" t="s">
        <v>319</v>
      </c>
      <c r="C392" s="121">
        <v>6171</v>
      </c>
      <c r="D392" s="121">
        <v>5153</v>
      </c>
      <c r="E392" s="121"/>
      <c r="F392" s="121"/>
      <c r="G392" s="122">
        <v>668000</v>
      </c>
      <c r="H392" s="122">
        <v>368000</v>
      </c>
      <c r="I392" s="122">
        <v>314732.3</v>
      </c>
      <c r="J392" s="123">
        <v>0.85524999999999995</v>
      </c>
      <c r="K392" s="132" t="s">
        <v>250</v>
      </c>
    </row>
    <row r="393" spans="1:11" x14ac:dyDescent="0.2">
      <c r="A393" s="121">
        <v>81</v>
      </c>
      <c r="B393" s="113" t="s">
        <v>319</v>
      </c>
      <c r="C393" s="121">
        <v>6171</v>
      </c>
      <c r="D393" s="121">
        <v>5153</v>
      </c>
      <c r="E393" s="121"/>
      <c r="F393" s="121">
        <v>13011</v>
      </c>
      <c r="G393" s="122">
        <v>0</v>
      </c>
      <c r="H393" s="122">
        <v>0</v>
      </c>
      <c r="I393" s="122">
        <v>11415.2</v>
      </c>
      <c r="J393" s="123">
        <v>0</v>
      </c>
      <c r="K393" s="132" t="s">
        <v>250</v>
      </c>
    </row>
    <row r="394" spans="1:11" x14ac:dyDescent="0.2">
      <c r="A394" s="121">
        <v>81</v>
      </c>
      <c r="B394" s="113" t="s">
        <v>319</v>
      </c>
      <c r="C394" s="121">
        <v>6171</v>
      </c>
      <c r="D394" s="121">
        <v>5154</v>
      </c>
      <c r="E394" s="121"/>
      <c r="F394" s="121"/>
      <c r="G394" s="122">
        <v>449000</v>
      </c>
      <c r="H394" s="122">
        <v>452000</v>
      </c>
      <c r="I394" s="122">
        <v>436131.73</v>
      </c>
      <c r="J394" s="123">
        <v>0.964893</v>
      </c>
      <c r="K394" s="132" t="s">
        <v>251</v>
      </c>
    </row>
    <row r="395" spans="1:11" x14ac:dyDescent="0.2">
      <c r="A395" s="121">
        <v>81</v>
      </c>
      <c r="B395" s="113" t="s">
        <v>319</v>
      </c>
      <c r="C395" s="121">
        <v>6171</v>
      </c>
      <c r="D395" s="121">
        <v>5154</v>
      </c>
      <c r="E395" s="121"/>
      <c r="F395" s="121">
        <v>13011</v>
      </c>
      <c r="G395" s="122">
        <v>0</v>
      </c>
      <c r="H395" s="122">
        <v>0</v>
      </c>
      <c r="I395" s="122">
        <v>15818.3</v>
      </c>
      <c r="J395" s="123">
        <v>0</v>
      </c>
      <c r="K395" s="132" t="s">
        <v>251</v>
      </c>
    </row>
    <row r="396" spans="1:11" x14ac:dyDescent="0.2">
      <c r="A396" s="121">
        <v>81</v>
      </c>
      <c r="B396" s="113" t="s">
        <v>319</v>
      </c>
      <c r="C396" s="121">
        <v>6171</v>
      </c>
      <c r="D396" s="121">
        <v>5156</v>
      </c>
      <c r="E396" s="121"/>
      <c r="F396" s="121"/>
      <c r="G396" s="122">
        <v>130000</v>
      </c>
      <c r="H396" s="122">
        <v>71000</v>
      </c>
      <c r="I396" s="122">
        <v>70158.69</v>
      </c>
      <c r="J396" s="123">
        <v>0.98814999999999997</v>
      </c>
      <c r="K396" s="132" t="s">
        <v>252</v>
      </c>
    </row>
    <row r="397" spans="1:11" x14ac:dyDescent="0.2">
      <c r="A397" s="121">
        <v>81</v>
      </c>
      <c r="B397" s="113" t="s">
        <v>319</v>
      </c>
      <c r="C397" s="121">
        <v>6171</v>
      </c>
      <c r="D397" s="121">
        <v>5156</v>
      </c>
      <c r="E397" s="121"/>
      <c r="F397" s="121">
        <v>13011</v>
      </c>
      <c r="G397" s="122">
        <v>0</v>
      </c>
      <c r="H397" s="122">
        <v>10800</v>
      </c>
      <c r="I397" s="122">
        <v>11286</v>
      </c>
      <c r="J397" s="123">
        <v>1.0449999999999999</v>
      </c>
      <c r="K397" s="132" t="s">
        <v>557</v>
      </c>
    </row>
    <row r="398" spans="1:11" x14ac:dyDescent="0.2">
      <c r="A398" s="121">
        <v>81</v>
      </c>
      <c r="B398" s="113" t="s">
        <v>319</v>
      </c>
      <c r="C398" s="121">
        <v>6171</v>
      </c>
      <c r="D398" s="121">
        <v>5161</v>
      </c>
      <c r="E398" s="121"/>
      <c r="F398" s="121"/>
      <c r="G398" s="122">
        <v>620000</v>
      </c>
      <c r="H398" s="122">
        <v>990400</v>
      </c>
      <c r="I398" s="122">
        <v>990350.7</v>
      </c>
      <c r="J398" s="123">
        <v>0.99995000000000001</v>
      </c>
      <c r="K398" s="132" t="s">
        <v>274</v>
      </c>
    </row>
    <row r="399" spans="1:11" x14ac:dyDescent="0.2">
      <c r="A399" s="121">
        <v>81</v>
      </c>
      <c r="B399" s="113" t="s">
        <v>319</v>
      </c>
      <c r="C399" s="121">
        <v>6171</v>
      </c>
      <c r="D399" s="121">
        <v>5162</v>
      </c>
      <c r="E399" s="121"/>
      <c r="F399" s="121"/>
      <c r="G399" s="122">
        <v>275000</v>
      </c>
      <c r="H399" s="122">
        <v>211900</v>
      </c>
      <c r="I399" s="122">
        <v>201882.08</v>
      </c>
      <c r="J399" s="123">
        <v>0.95272299999999999</v>
      </c>
      <c r="K399" s="132" t="s">
        <v>433</v>
      </c>
    </row>
    <row r="400" spans="1:11" x14ac:dyDescent="0.2">
      <c r="A400" s="121">
        <v>81</v>
      </c>
      <c r="B400" s="113" t="s">
        <v>319</v>
      </c>
      <c r="C400" s="121">
        <v>6171</v>
      </c>
      <c r="D400" s="121">
        <v>5162</v>
      </c>
      <c r="E400" s="121"/>
      <c r="F400" s="121">
        <v>13011</v>
      </c>
      <c r="G400" s="122">
        <v>0</v>
      </c>
      <c r="H400" s="122">
        <v>0</v>
      </c>
      <c r="I400" s="122">
        <v>9926.2000000000007</v>
      </c>
      <c r="J400" s="123">
        <v>0</v>
      </c>
      <c r="K400" s="132" t="s">
        <v>847</v>
      </c>
    </row>
    <row r="401" spans="1:11" x14ac:dyDescent="0.2">
      <c r="A401" s="121">
        <v>81</v>
      </c>
      <c r="B401" s="113" t="s">
        <v>319</v>
      </c>
      <c r="C401" s="121">
        <v>6171</v>
      </c>
      <c r="D401" s="121">
        <v>5163</v>
      </c>
      <c r="E401" s="121">
        <v>51631</v>
      </c>
      <c r="F401" s="121"/>
      <c r="G401" s="122">
        <v>55000</v>
      </c>
      <c r="H401" s="122">
        <v>69100</v>
      </c>
      <c r="I401" s="122">
        <v>69057</v>
      </c>
      <c r="J401" s="123">
        <v>0.99937699999999996</v>
      </c>
      <c r="K401" s="132" t="s">
        <v>434</v>
      </c>
    </row>
    <row r="402" spans="1:11" x14ac:dyDescent="0.2">
      <c r="A402" s="121">
        <v>81</v>
      </c>
      <c r="B402" s="113" t="s">
        <v>319</v>
      </c>
      <c r="C402" s="121">
        <v>6171</v>
      </c>
      <c r="D402" s="121">
        <v>5166</v>
      </c>
      <c r="E402" s="121"/>
      <c r="F402" s="121"/>
      <c r="G402" s="122">
        <v>320000</v>
      </c>
      <c r="H402" s="122">
        <v>397900</v>
      </c>
      <c r="I402" s="122">
        <v>397877.88</v>
      </c>
      <c r="J402" s="123">
        <v>0.99994400000000006</v>
      </c>
      <c r="K402" s="132" t="s">
        <v>253</v>
      </c>
    </row>
    <row r="403" spans="1:11" x14ac:dyDescent="0.2">
      <c r="A403" s="121">
        <v>81</v>
      </c>
      <c r="B403" s="113" t="s">
        <v>319</v>
      </c>
      <c r="C403" s="121">
        <v>6171</v>
      </c>
      <c r="D403" s="121">
        <v>5167</v>
      </c>
      <c r="E403" s="121">
        <v>51671</v>
      </c>
      <c r="F403" s="121"/>
      <c r="G403" s="122">
        <v>650000</v>
      </c>
      <c r="H403" s="122">
        <v>623800</v>
      </c>
      <c r="I403" s="122">
        <v>623766</v>
      </c>
      <c r="J403" s="123">
        <v>0.99994499999999997</v>
      </c>
      <c r="K403" s="132" t="s">
        <v>435</v>
      </c>
    </row>
    <row r="404" spans="1:11" x14ac:dyDescent="0.2">
      <c r="A404" s="121">
        <v>81</v>
      </c>
      <c r="B404" s="113" t="s">
        <v>319</v>
      </c>
      <c r="C404" s="121">
        <v>6171</v>
      </c>
      <c r="D404" s="121">
        <v>5167</v>
      </c>
      <c r="E404" s="121">
        <v>51671</v>
      </c>
      <c r="F404" s="121">
        <v>13011</v>
      </c>
      <c r="G404" s="122">
        <v>0</v>
      </c>
      <c r="H404" s="122">
        <v>33400</v>
      </c>
      <c r="I404" s="122">
        <v>33320</v>
      </c>
      <c r="J404" s="123">
        <v>0.99760400000000005</v>
      </c>
      <c r="K404" s="132" t="s">
        <v>558</v>
      </c>
    </row>
    <row r="405" spans="1:11" x14ac:dyDescent="0.2">
      <c r="A405" s="121">
        <v>81</v>
      </c>
      <c r="B405" s="113" t="s">
        <v>319</v>
      </c>
      <c r="C405" s="121">
        <v>6171</v>
      </c>
      <c r="D405" s="121">
        <v>5167</v>
      </c>
      <c r="E405" s="121">
        <v>51672</v>
      </c>
      <c r="F405" s="121"/>
      <c r="G405" s="122">
        <v>200000</v>
      </c>
      <c r="H405" s="122">
        <v>164000</v>
      </c>
      <c r="I405" s="122">
        <v>163580.70000000001</v>
      </c>
      <c r="J405" s="123">
        <v>0.99744299999999997</v>
      </c>
      <c r="K405" s="132" t="s">
        <v>436</v>
      </c>
    </row>
    <row r="406" spans="1:11" x14ac:dyDescent="0.2">
      <c r="A406" s="121">
        <v>81</v>
      </c>
      <c r="B406" s="113" t="s">
        <v>319</v>
      </c>
      <c r="C406" s="121">
        <v>6171</v>
      </c>
      <c r="D406" s="121">
        <v>5167</v>
      </c>
      <c r="E406" s="121">
        <v>130131</v>
      </c>
      <c r="F406" s="121"/>
      <c r="G406" s="122">
        <v>0</v>
      </c>
      <c r="H406" s="122">
        <v>16200</v>
      </c>
      <c r="I406" s="122">
        <v>16153.5</v>
      </c>
      <c r="J406" s="123">
        <v>0.99712900000000004</v>
      </c>
      <c r="K406" s="132" t="s">
        <v>848</v>
      </c>
    </row>
    <row r="407" spans="1:11" x14ac:dyDescent="0.2">
      <c r="A407" s="121">
        <v>81</v>
      </c>
      <c r="B407" s="113" t="s">
        <v>319</v>
      </c>
      <c r="C407" s="121">
        <v>6171</v>
      </c>
      <c r="D407" s="121">
        <v>5167</v>
      </c>
      <c r="E407" s="121">
        <v>130131</v>
      </c>
      <c r="F407" s="121">
        <v>13013</v>
      </c>
      <c r="G407" s="122">
        <v>0</v>
      </c>
      <c r="H407" s="122">
        <v>307100</v>
      </c>
      <c r="I407" s="122">
        <v>306916.5</v>
      </c>
      <c r="J407" s="123">
        <v>0.99940200000000001</v>
      </c>
      <c r="K407" s="132" t="s">
        <v>849</v>
      </c>
    </row>
    <row r="408" spans="1:11" x14ac:dyDescent="0.2">
      <c r="A408" s="121">
        <v>81</v>
      </c>
      <c r="B408" s="113" t="s">
        <v>319</v>
      </c>
      <c r="C408" s="121">
        <v>6171</v>
      </c>
      <c r="D408" s="121">
        <v>5168</v>
      </c>
      <c r="E408" s="121"/>
      <c r="F408" s="121"/>
      <c r="G408" s="122">
        <v>1713500</v>
      </c>
      <c r="H408" s="122">
        <v>1699500</v>
      </c>
      <c r="I408" s="122">
        <v>1699050.17</v>
      </c>
      <c r="J408" s="123">
        <v>0.99973500000000004</v>
      </c>
      <c r="K408" s="132" t="s">
        <v>254</v>
      </c>
    </row>
    <row r="409" spans="1:11" x14ac:dyDescent="0.2">
      <c r="A409" s="121">
        <v>81</v>
      </c>
      <c r="B409" s="113" t="s">
        <v>319</v>
      </c>
      <c r="C409" s="121">
        <v>6171</v>
      </c>
      <c r="D409" s="121">
        <v>5168</v>
      </c>
      <c r="E409" s="121">
        <v>14010</v>
      </c>
      <c r="F409" s="121"/>
      <c r="G409" s="122">
        <v>0</v>
      </c>
      <c r="H409" s="122">
        <v>112200</v>
      </c>
      <c r="I409" s="122">
        <v>112193.62</v>
      </c>
      <c r="J409" s="123">
        <v>0.99994300000000003</v>
      </c>
      <c r="K409" s="132" t="s">
        <v>852</v>
      </c>
    </row>
    <row r="410" spans="1:11" x14ac:dyDescent="0.2">
      <c r="A410" s="121">
        <v>81</v>
      </c>
      <c r="B410" s="113" t="s">
        <v>319</v>
      </c>
      <c r="C410" s="121">
        <v>6171</v>
      </c>
      <c r="D410" s="121">
        <v>5168</v>
      </c>
      <c r="E410" s="121">
        <v>130131</v>
      </c>
      <c r="F410" s="121"/>
      <c r="G410" s="122">
        <v>0</v>
      </c>
      <c r="H410" s="122">
        <v>3100</v>
      </c>
      <c r="I410" s="122">
        <v>2904</v>
      </c>
      <c r="J410" s="123">
        <v>0.936774</v>
      </c>
      <c r="K410" s="132" t="s">
        <v>559</v>
      </c>
    </row>
    <row r="411" spans="1:11" x14ac:dyDescent="0.2">
      <c r="A411" s="121">
        <v>81</v>
      </c>
      <c r="B411" s="113" t="s">
        <v>319</v>
      </c>
      <c r="C411" s="121">
        <v>6171</v>
      </c>
      <c r="D411" s="121">
        <v>5168</v>
      </c>
      <c r="E411" s="121">
        <v>130131</v>
      </c>
      <c r="F411" s="121">
        <v>13013</v>
      </c>
      <c r="G411" s="122">
        <v>0</v>
      </c>
      <c r="H411" s="122">
        <v>55300</v>
      </c>
      <c r="I411" s="122">
        <v>55176</v>
      </c>
      <c r="J411" s="123">
        <v>0.99775700000000001</v>
      </c>
      <c r="K411" s="132" t="s">
        <v>700</v>
      </c>
    </row>
    <row r="412" spans="1:11" x14ac:dyDescent="0.2">
      <c r="A412" s="121">
        <v>81</v>
      </c>
      <c r="B412" s="113" t="s">
        <v>319</v>
      </c>
      <c r="C412" s="121">
        <v>6171</v>
      </c>
      <c r="D412" s="121">
        <v>5169</v>
      </c>
      <c r="E412" s="121"/>
      <c r="F412" s="121">
        <v>13011</v>
      </c>
      <c r="G412" s="122">
        <v>0</v>
      </c>
      <c r="H412" s="122">
        <v>4200</v>
      </c>
      <c r="I412" s="122">
        <v>4145</v>
      </c>
      <c r="J412" s="123">
        <v>0.986904</v>
      </c>
      <c r="K412" s="132" t="s">
        <v>560</v>
      </c>
    </row>
    <row r="413" spans="1:11" x14ac:dyDescent="0.2">
      <c r="A413" s="121">
        <v>81</v>
      </c>
      <c r="B413" s="113" t="s">
        <v>319</v>
      </c>
      <c r="C413" s="121">
        <v>6171</v>
      </c>
      <c r="D413" s="121">
        <v>5169</v>
      </c>
      <c r="E413" s="121">
        <v>14008</v>
      </c>
      <c r="F413" s="121"/>
      <c r="G413" s="122">
        <v>0</v>
      </c>
      <c r="H413" s="122">
        <v>2200</v>
      </c>
      <c r="I413" s="122">
        <v>2187.5</v>
      </c>
      <c r="J413" s="123">
        <v>0.99431800000000004</v>
      </c>
      <c r="K413" s="132" t="s">
        <v>519</v>
      </c>
    </row>
    <row r="414" spans="1:11" x14ac:dyDescent="0.2">
      <c r="A414" s="121">
        <v>81</v>
      </c>
      <c r="B414" s="113" t="s">
        <v>319</v>
      </c>
      <c r="C414" s="121">
        <v>6171</v>
      </c>
      <c r="D414" s="121">
        <v>5169</v>
      </c>
      <c r="E414" s="121">
        <v>14008</v>
      </c>
      <c r="F414" s="121">
        <v>13013</v>
      </c>
      <c r="G414" s="122">
        <v>0</v>
      </c>
      <c r="H414" s="122">
        <v>952200</v>
      </c>
      <c r="I414" s="122">
        <v>41562.5</v>
      </c>
      <c r="J414" s="123">
        <v>4.3647999999999999E-2</v>
      </c>
      <c r="K414" s="132" t="s">
        <v>519</v>
      </c>
    </row>
    <row r="415" spans="1:11" x14ac:dyDescent="0.2">
      <c r="A415" s="121">
        <v>81</v>
      </c>
      <c r="B415" s="113" t="s">
        <v>319</v>
      </c>
      <c r="C415" s="121">
        <v>6171</v>
      </c>
      <c r="D415" s="121">
        <v>5169</v>
      </c>
      <c r="E415" s="121">
        <v>14010</v>
      </c>
      <c r="F415" s="121"/>
      <c r="G415" s="122">
        <v>0</v>
      </c>
      <c r="H415" s="122">
        <v>105400</v>
      </c>
      <c r="I415" s="122">
        <v>10527</v>
      </c>
      <c r="J415" s="123">
        <v>9.9876000000000006E-2</v>
      </c>
      <c r="K415" s="132" t="s">
        <v>852</v>
      </c>
    </row>
    <row r="416" spans="1:11" x14ac:dyDescent="0.2">
      <c r="A416" s="121">
        <v>81</v>
      </c>
      <c r="B416" s="113" t="s">
        <v>319</v>
      </c>
      <c r="C416" s="121">
        <v>6171</v>
      </c>
      <c r="D416" s="121">
        <v>5169</v>
      </c>
      <c r="E416" s="121">
        <v>14010</v>
      </c>
      <c r="F416" s="121">
        <v>17015</v>
      </c>
      <c r="G416" s="122">
        <v>0</v>
      </c>
      <c r="H416" s="122">
        <v>0</v>
      </c>
      <c r="I416" s="122">
        <v>5263.5</v>
      </c>
      <c r="J416" s="123">
        <v>0</v>
      </c>
      <c r="K416" s="132" t="s">
        <v>850</v>
      </c>
    </row>
    <row r="417" spans="1:11" x14ac:dyDescent="0.2">
      <c r="A417" s="121">
        <v>81</v>
      </c>
      <c r="B417" s="113" t="s">
        <v>319</v>
      </c>
      <c r="C417" s="121">
        <v>6171</v>
      </c>
      <c r="D417" s="121">
        <v>5169</v>
      </c>
      <c r="E417" s="121">
        <v>14010</v>
      </c>
      <c r="F417" s="121">
        <v>17016</v>
      </c>
      <c r="G417" s="122">
        <v>0</v>
      </c>
      <c r="H417" s="122">
        <v>0</v>
      </c>
      <c r="I417" s="122">
        <v>89479.5</v>
      </c>
      <c r="J417" s="123">
        <v>0</v>
      </c>
      <c r="K417" s="132" t="s">
        <v>850</v>
      </c>
    </row>
    <row r="418" spans="1:11" x14ac:dyDescent="0.2">
      <c r="A418" s="121">
        <v>81</v>
      </c>
      <c r="B418" s="113" t="s">
        <v>319</v>
      </c>
      <c r="C418" s="121">
        <v>6171</v>
      </c>
      <c r="D418" s="121">
        <v>5169</v>
      </c>
      <c r="E418" s="121">
        <v>17871</v>
      </c>
      <c r="F418" s="121"/>
      <c r="G418" s="122">
        <v>206000</v>
      </c>
      <c r="H418" s="122">
        <v>206000</v>
      </c>
      <c r="I418" s="122">
        <v>198976</v>
      </c>
      <c r="J418" s="123">
        <v>0.96590200000000004</v>
      </c>
      <c r="K418" s="132" t="s">
        <v>258</v>
      </c>
    </row>
    <row r="419" spans="1:11" x14ac:dyDescent="0.2">
      <c r="A419" s="121">
        <v>81</v>
      </c>
      <c r="B419" s="113" t="s">
        <v>319</v>
      </c>
      <c r="C419" s="121">
        <v>6171</v>
      </c>
      <c r="D419" s="121">
        <v>5169</v>
      </c>
      <c r="E419" s="121">
        <v>51691</v>
      </c>
      <c r="F419" s="121"/>
      <c r="G419" s="122">
        <v>450000</v>
      </c>
      <c r="H419" s="122">
        <v>450000</v>
      </c>
      <c r="I419" s="122">
        <v>342497</v>
      </c>
      <c r="J419" s="123">
        <v>0.761104</v>
      </c>
      <c r="K419" s="132" t="s">
        <v>437</v>
      </c>
    </row>
    <row r="420" spans="1:11" x14ac:dyDescent="0.2">
      <c r="A420" s="121">
        <v>81</v>
      </c>
      <c r="B420" s="113" t="s">
        <v>319</v>
      </c>
      <c r="C420" s="121">
        <v>6171</v>
      </c>
      <c r="D420" s="121">
        <v>5169</v>
      </c>
      <c r="E420" s="121">
        <v>51692</v>
      </c>
      <c r="F420" s="121"/>
      <c r="G420" s="122">
        <v>525000</v>
      </c>
      <c r="H420" s="122">
        <v>483000</v>
      </c>
      <c r="I420" s="122">
        <v>482296.42</v>
      </c>
      <c r="J420" s="123">
        <v>0.99854299999999996</v>
      </c>
      <c r="K420" s="132" t="s">
        <v>438</v>
      </c>
    </row>
    <row r="421" spans="1:11" x14ac:dyDescent="0.2">
      <c r="A421" s="121">
        <v>81</v>
      </c>
      <c r="B421" s="113" t="s">
        <v>319</v>
      </c>
      <c r="C421" s="121">
        <v>6171</v>
      </c>
      <c r="D421" s="121">
        <v>5169</v>
      </c>
      <c r="E421" s="121">
        <v>51693</v>
      </c>
      <c r="F421" s="121"/>
      <c r="G421" s="122">
        <v>252500</v>
      </c>
      <c r="H421" s="122">
        <v>244500</v>
      </c>
      <c r="I421" s="122">
        <v>244100.82</v>
      </c>
      <c r="J421" s="123">
        <v>0.998367</v>
      </c>
      <c r="K421" s="132" t="s">
        <v>439</v>
      </c>
    </row>
    <row r="422" spans="1:11" x14ac:dyDescent="0.2">
      <c r="A422" s="121">
        <v>81</v>
      </c>
      <c r="B422" s="113" t="s">
        <v>319</v>
      </c>
      <c r="C422" s="121">
        <v>6171</v>
      </c>
      <c r="D422" s="121">
        <v>5169</v>
      </c>
      <c r="E422" s="121">
        <v>51694</v>
      </c>
      <c r="F422" s="121"/>
      <c r="G422" s="122">
        <v>700000</v>
      </c>
      <c r="H422" s="122">
        <v>346700</v>
      </c>
      <c r="I422" s="122">
        <v>346672.68</v>
      </c>
      <c r="J422" s="123">
        <v>0.99992099999999995</v>
      </c>
      <c r="K422" s="132" t="s">
        <v>440</v>
      </c>
    </row>
    <row r="423" spans="1:11" x14ac:dyDescent="0.2">
      <c r="A423" s="121">
        <v>81</v>
      </c>
      <c r="B423" s="113" t="s">
        <v>319</v>
      </c>
      <c r="C423" s="121">
        <v>6171</v>
      </c>
      <c r="D423" s="121">
        <v>5169</v>
      </c>
      <c r="E423" s="121">
        <v>51695</v>
      </c>
      <c r="F423" s="121"/>
      <c r="G423" s="122">
        <v>30000</v>
      </c>
      <c r="H423" s="122">
        <v>20000</v>
      </c>
      <c r="I423" s="122">
        <v>18965.099999999999</v>
      </c>
      <c r="J423" s="123">
        <v>0.94825499999999996</v>
      </c>
      <c r="K423" s="132" t="s">
        <v>441</v>
      </c>
    </row>
    <row r="424" spans="1:11" x14ac:dyDescent="0.2">
      <c r="A424" s="121">
        <v>81</v>
      </c>
      <c r="B424" s="113" t="s">
        <v>319</v>
      </c>
      <c r="C424" s="121">
        <v>6171</v>
      </c>
      <c r="D424" s="121">
        <v>5169</v>
      </c>
      <c r="E424" s="121">
        <v>130131</v>
      </c>
      <c r="F424" s="121"/>
      <c r="G424" s="122">
        <v>0</v>
      </c>
      <c r="H424" s="122">
        <v>796200</v>
      </c>
      <c r="I424" s="122">
        <v>31772</v>
      </c>
      <c r="J424" s="123">
        <v>3.9904000000000002E-2</v>
      </c>
      <c r="K424" s="132" t="s">
        <v>442</v>
      </c>
    </row>
    <row r="425" spans="1:11" x14ac:dyDescent="0.2">
      <c r="A425" s="121">
        <v>81</v>
      </c>
      <c r="B425" s="113" t="s">
        <v>319</v>
      </c>
      <c r="C425" s="121">
        <v>6171</v>
      </c>
      <c r="D425" s="121">
        <v>5169</v>
      </c>
      <c r="E425" s="121">
        <v>130131</v>
      </c>
      <c r="F425" s="121">
        <v>13013</v>
      </c>
      <c r="G425" s="122">
        <v>600000</v>
      </c>
      <c r="H425" s="122">
        <v>603800</v>
      </c>
      <c r="I425" s="122">
        <v>603668</v>
      </c>
      <c r="J425" s="123">
        <v>0.99978100000000003</v>
      </c>
      <c r="K425" s="132" t="s">
        <v>900</v>
      </c>
    </row>
    <row r="426" spans="1:11" x14ac:dyDescent="0.2">
      <c r="A426" s="121">
        <v>81</v>
      </c>
      <c r="B426" s="113" t="s">
        <v>319</v>
      </c>
      <c r="C426" s="121">
        <v>6171</v>
      </c>
      <c r="D426" s="121">
        <v>5171</v>
      </c>
      <c r="E426" s="121">
        <v>51711</v>
      </c>
      <c r="F426" s="121"/>
      <c r="G426" s="122">
        <v>876000</v>
      </c>
      <c r="H426" s="122">
        <v>439800</v>
      </c>
      <c r="I426" s="122">
        <v>439085.48</v>
      </c>
      <c r="J426" s="123">
        <v>0.99837500000000001</v>
      </c>
      <c r="K426" s="132" t="s">
        <v>443</v>
      </c>
    </row>
    <row r="427" spans="1:11" x14ac:dyDescent="0.2">
      <c r="A427" s="121">
        <v>81</v>
      </c>
      <c r="B427" s="113" t="s">
        <v>319</v>
      </c>
      <c r="C427" s="121">
        <v>6171</v>
      </c>
      <c r="D427" s="121">
        <v>5171</v>
      </c>
      <c r="E427" s="121">
        <v>51712</v>
      </c>
      <c r="F427" s="121"/>
      <c r="G427" s="122">
        <v>110000</v>
      </c>
      <c r="H427" s="122">
        <v>117000</v>
      </c>
      <c r="I427" s="122">
        <v>116934</v>
      </c>
      <c r="J427" s="123">
        <v>0.99943499999999996</v>
      </c>
      <c r="K427" s="132" t="s">
        <v>444</v>
      </c>
    </row>
    <row r="428" spans="1:11" x14ac:dyDescent="0.2">
      <c r="A428" s="121">
        <v>81</v>
      </c>
      <c r="B428" s="113" t="s">
        <v>319</v>
      </c>
      <c r="C428" s="121">
        <v>6171</v>
      </c>
      <c r="D428" s="121">
        <v>5171</v>
      </c>
      <c r="E428" s="121">
        <v>51713</v>
      </c>
      <c r="F428" s="121"/>
      <c r="G428" s="122">
        <v>60000</v>
      </c>
      <c r="H428" s="122">
        <v>29000</v>
      </c>
      <c r="I428" s="122">
        <v>28332.400000000001</v>
      </c>
      <c r="J428" s="123">
        <v>0.97697900000000004</v>
      </c>
      <c r="K428" s="132" t="s">
        <v>445</v>
      </c>
    </row>
    <row r="429" spans="1:11" x14ac:dyDescent="0.2">
      <c r="A429" s="121">
        <v>81</v>
      </c>
      <c r="B429" s="113" t="s">
        <v>319</v>
      </c>
      <c r="C429" s="121">
        <v>6171</v>
      </c>
      <c r="D429" s="121">
        <v>5171</v>
      </c>
      <c r="E429" s="121">
        <v>51713</v>
      </c>
      <c r="F429" s="121">
        <v>13011</v>
      </c>
      <c r="G429" s="122">
        <v>0</v>
      </c>
      <c r="H429" s="122">
        <v>0</v>
      </c>
      <c r="I429" s="122">
        <v>1027.5999999999999</v>
      </c>
      <c r="J429" s="123">
        <v>0</v>
      </c>
      <c r="K429" s="132" t="s">
        <v>851</v>
      </c>
    </row>
    <row r="430" spans="1:11" x14ac:dyDescent="0.2">
      <c r="A430" s="121">
        <v>81</v>
      </c>
      <c r="B430" s="113" t="s">
        <v>319</v>
      </c>
      <c r="C430" s="121">
        <v>6171</v>
      </c>
      <c r="D430" s="121">
        <v>5173</v>
      </c>
      <c r="E430" s="121"/>
      <c r="F430" s="121"/>
      <c r="G430" s="122">
        <v>75000</v>
      </c>
      <c r="H430" s="122">
        <v>105200</v>
      </c>
      <c r="I430" s="122">
        <v>103018.54</v>
      </c>
      <c r="J430" s="123">
        <v>0.97926299999999999</v>
      </c>
      <c r="K430" s="132" t="s">
        <v>255</v>
      </c>
    </row>
    <row r="431" spans="1:11" x14ac:dyDescent="0.2">
      <c r="A431" s="121">
        <v>81</v>
      </c>
      <c r="B431" s="113" t="s">
        <v>319</v>
      </c>
      <c r="C431" s="121">
        <v>6171</v>
      </c>
      <c r="D431" s="121">
        <v>5173</v>
      </c>
      <c r="E431" s="121"/>
      <c r="F431" s="121">
        <v>13011</v>
      </c>
      <c r="G431" s="122">
        <v>0</v>
      </c>
      <c r="H431" s="122">
        <v>5100</v>
      </c>
      <c r="I431" s="122">
        <v>7205</v>
      </c>
      <c r="J431" s="123">
        <v>1.4127449999999999</v>
      </c>
      <c r="K431" s="132" t="s">
        <v>561</v>
      </c>
    </row>
    <row r="432" spans="1:11" x14ac:dyDescent="0.2">
      <c r="A432" s="121">
        <v>81</v>
      </c>
      <c r="B432" s="113" t="s">
        <v>319</v>
      </c>
      <c r="C432" s="121">
        <v>6171</v>
      </c>
      <c r="D432" s="121">
        <v>5175</v>
      </c>
      <c r="E432" s="121"/>
      <c r="F432" s="121"/>
      <c r="G432" s="122">
        <v>25000</v>
      </c>
      <c r="H432" s="122">
        <v>14600</v>
      </c>
      <c r="I432" s="122">
        <v>5842</v>
      </c>
      <c r="J432" s="123">
        <v>0.40013599999999999</v>
      </c>
      <c r="K432" s="132" t="s">
        <v>256</v>
      </c>
    </row>
    <row r="433" spans="1:11" x14ac:dyDescent="0.2">
      <c r="A433" s="121">
        <v>81</v>
      </c>
      <c r="B433" s="113" t="s">
        <v>319</v>
      </c>
      <c r="C433" s="121">
        <v>6171</v>
      </c>
      <c r="D433" s="121">
        <v>5175</v>
      </c>
      <c r="E433" s="121">
        <v>130131</v>
      </c>
      <c r="F433" s="121"/>
      <c r="G433" s="122">
        <v>0</v>
      </c>
      <c r="H433" s="122">
        <v>1200</v>
      </c>
      <c r="I433" s="122">
        <v>1008.75</v>
      </c>
      <c r="J433" s="123">
        <v>0.84062499999999996</v>
      </c>
      <c r="K433" s="132" t="s">
        <v>702</v>
      </c>
    </row>
    <row r="434" spans="1:11" x14ac:dyDescent="0.2">
      <c r="A434" s="121">
        <v>81</v>
      </c>
      <c r="B434" s="113" t="s">
        <v>319</v>
      </c>
      <c r="C434" s="121">
        <v>6171</v>
      </c>
      <c r="D434" s="121">
        <v>5175</v>
      </c>
      <c r="E434" s="121">
        <v>130131</v>
      </c>
      <c r="F434" s="121">
        <v>13013</v>
      </c>
      <c r="G434" s="122">
        <v>0</v>
      </c>
      <c r="H434" s="122">
        <v>2600</v>
      </c>
      <c r="I434" s="122">
        <v>2522.25</v>
      </c>
      <c r="J434" s="123">
        <v>0.97009599999999996</v>
      </c>
      <c r="K434" s="132" t="s">
        <v>703</v>
      </c>
    </row>
    <row r="435" spans="1:11" x14ac:dyDescent="0.2">
      <c r="A435" s="121">
        <v>81</v>
      </c>
      <c r="B435" s="113" t="s">
        <v>319</v>
      </c>
      <c r="C435" s="121">
        <v>6171</v>
      </c>
      <c r="D435" s="121">
        <v>5192</v>
      </c>
      <c r="E435" s="121"/>
      <c r="F435" s="121"/>
      <c r="G435" s="122">
        <v>0</v>
      </c>
      <c r="H435" s="122">
        <v>26500</v>
      </c>
      <c r="I435" s="122">
        <v>23386</v>
      </c>
      <c r="J435" s="123">
        <v>0.88249</v>
      </c>
      <c r="K435" s="132" t="s">
        <v>856</v>
      </c>
    </row>
    <row r="436" spans="1:11" x14ac:dyDescent="0.2">
      <c r="A436" s="121">
        <v>81</v>
      </c>
      <c r="B436" s="113" t="s">
        <v>319</v>
      </c>
      <c r="C436" s="121">
        <v>6171</v>
      </c>
      <c r="D436" s="121">
        <v>5194</v>
      </c>
      <c r="E436" s="121"/>
      <c r="F436" s="121"/>
      <c r="G436" s="122">
        <v>3000</v>
      </c>
      <c r="H436" s="122">
        <v>3000</v>
      </c>
      <c r="I436" s="122">
        <v>3062</v>
      </c>
      <c r="J436" s="123">
        <v>1.0206660000000001</v>
      </c>
      <c r="K436" s="132" t="s">
        <v>257</v>
      </c>
    </row>
    <row r="437" spans="1:11" x14ac:dyDescent="0.2">
      <c r="A437" s="121">
        <v>81</v>
      </c>
      <c r="B437" s="113" t="s">
        <v>319</v>
      </c>
      <c r="C437" s="121">
        <v>6171</v>
      </c>
      <c r="D437" s="121">
        <v>5362</v>
      </c>
      <c r="E437" s="121"/>
      <c r="F437" s="121"/>
      <c r="G437" s="122">
        <v>30000</v>
      </c>
      <c r="H437" s="122">
        <v>30000</v>
      </c>
      <c r="I437" s="122">
        <v>7000</v>
      </c>
      <c r="J437" s="123">
        <v>0.23333300000000001</v>
      </c>
      <c r="K437" s="132" t="s">
        <v>259</v>
      </c>
    </row>
    <row r="438" spans="1:11" x14ac:dyDescent="0.2">
      <c r="A438" s="121">
        <v>81</v>
      </c>
      <c r="B438" s="113" t="s">
        <v>319</v>
      </c>
      <c r="C438" s="121">
        <v>6171</v>
      </c>
      <c r="D438" s="121">
        <v>5424</v>
      </c>
      <c r="E438" s="121"/>
      <c r="F438" s="121"/>
      <c r="G438" s="122">
        <v>0</v>
      </c>
      <c r="H438" s="122">
        <v>97800</v>
      </c>
      <c r="I438" s="122">
        <v>97741</v>
      </c>
      <c r="J438" s="123">
        <v>0.99939599999999995</v>
      </c>
      <c r="K438" s="132" t="s">
        <v>562</v>
      </c>
    </row>
    <row r="439" spans="1:11" x14ac:dyDescent="0.2">
      <c r="A439" s="121">
        <v>81</v>
      </c>
      <c r="B439" s="113" t="s">
        <v>319</v>
      </c>
      <c r="C439" s="121">
        <v>6171</v>
      </c>
      <c r="D439" s="121">
        <v>5424</v>
      </c>
      <c r="E439" s="121"/>
      <c r="F439" s="121">
        <v>13011</v>
      </c>
      <c r="G439" s="122">
        <v>0</v>
      </c>
      <c r="H439" s="122">
        <v>2900</v>
      </c>
      <c r="I439" s="122">
        <v>2829</v>
      </c>
      <c r="J439" s="123">
        <v>0.97551699999999997</v>
      </c>
      <c r="K439" s="132" t="s">
        <v>563</v>
      </c>
    </row>
    <row r="440" spans="1:11" x14ac:dyDescent="0.2">
      <c r="A440" s="121">
        <v>81</v>
      </c>
      <c r="B440" s="113" t="s">
        <v>319</v>
      </c>
      <c r="C440" s="121">
        <v>6171</v>
      </c>
      <c r="D440" s="121">
        <v>5499</v>
      </c>
      <c r="E440" s="121"/>
      <c r="F440" s="121"/>
      <c r="G440" s="122">
        <v>723000</v>
      </c>
      <c r="H440" s="122">
        <v>828200</v>
      </c>
      <c r="I440" s="122">
        <v>828127</v>
      </c>
      <c r="J440" s="123">
        <v>0.99991099999999999</v>
      </c>
      <c r="K440" s="132" t="s">
        <v>446</v>
      </c>
    </row>
    <row r="441" spans="1:11" x14ac:dyDescent="0.2">
      <c r="A441" s="128">
        <v>81</v>
      </c>
      <c r="B441" s="195" t="s">
        <v>319</v>
      </c>
      <c r="C441" s="128"/>
      <c r="D441" s="128"/>
      <c r="E441" s="128"/>
      <c r="F441" s="128"/>
      <c r="G441" s="129">
        <v>44275200</v>
      </c>
      <c r="H441" s="129">
        <v>50658900</v>
      </c>
      <c r="I441" s="129">
        <v>48792236.380000003</v>
      </c>
      <c r="J441" s="130">
        <v>0.96315230650487871</v>
      </c>
      <c r="K441" s="131" t="s">
        <v>321</v>
      </c>
    </row>
    <row r="442" spans="1:11" x14ac:dyDescent="0.2">
      <c r="A442" s="121">
        <v>81</v>
      </c>
      <c r="B442" s="113" t="s">
        <v>335</v>
      </c>
      <c r="C442" s="121">
        <v>6171</v>
      </c>
      <c r="D442" s="121">
        <v>6111</v>
      </c>
      <c r="E442" s="121"/>
      <c r="F442" s="121"/>
      <c r="G442" s="122">
        <v>0</v>
      </c>
      <c r="H442" s="122">
        <v>143400</v>
      </c>
      <c r="I442" s="122">
        <v>143385</v>
      </c>
      <c r="J442" s="123">
        <v>0.99989499999999998</v>
      </c>
      <c r="K442" s="132" t="s">
        <v>857</v>
      </c>
    </row>
    <row r="443" spans="1:11" x14ac:dyDescent="0.2">
      <c r="A443" s="121">
        <v>81</v>
      </c>
      <c r="B443" s="113" t="s">
        <v>335</v>
      </c>
      <c r="C443" s="121">
        <v>6171</v>
      </c>
      <c r="D443" s="121">
        <v>6111</v>
      </c>
      <c r="E443" s="121">
        <v>14010</v>
      </c>
      <c r="F443" s="121"/>
      <c r="G443" s="122">
        <v>4945000</v>
      </c>
      <c r="H443" s="122">
        <v>1729400</v>
      </c>
      <c r="I443" s="122">
        <v>199298.04</v>
      </c>
      <c r="J443" s="123">
        <v>0.115241</v>
      </c>
      <c r="K443" s="132" t="s">
        <v>447</v>
      </c>
    </row>
    <row r="444" spans="1:11" x14ac:dyDescent="0.2">
      <c r="A444" s="121">
        <v>81</v>
      </c>
      <c r="B444" s="113" t="s">
        <v>335</v>
      </c>
      <c r="C444" s="121">
        <v>6171</v>
      </c>
      <c r="D444" s="121">
        <v>6111</v>
      </c>
      <c r="E444" s="121">
        <v>14010</v>
      </c>
      <c r="F444" s="121">
        <v>17968</v>
      </c>
      <c r="G444" s="122">
        <v>0</v>
      </c>
      <c r="H444" s="122">
        <v>30000</v>
      </c>
      <c r="I444" s="122">
        <v>99649.02</v>
      </c>
      <c r="J444" s="123">
        <v>3.321634</v>
      </c>
      <c r="K444" s="132" t="s">
        <v>852</v>
      </c>
    </row>
    <row r="445" spans="1:11" x14ac:dyDescent="0.2">
      <c r="A445" s="121">
        <v>81</v>
      </c>
      <c r="B445" s="113" t="s">
        <v>335</v>
      </c>
      <c r="C445" s="121">
        <v>6171</v>
      </c>
      <c r="D445" s="121">
        <v>6111</v>
      </c>
      <c r="E445" s="121">
        <v>14010</v>
      </c>
      <c r="F445" s="121">
        <v>17969</v>
      </c>
      <c r="G445" s="122">
        <v>0</v>
      </c>
      <c r="H445" s="122">
        <v>499000</v>
      </c>
      <c r="I445" s="122">
        <v>1694033.32</v>
      </c>
      <c r="J445" s="123">
        <v>3.3948559999999999</v>
      </c>
      <c r="K445" s="132" t="s">
        <v>852</v>
      </c>
    </row>
    <row r="446" spans="1:11" x14ac:dyDescent="0.2">
      <c r="A446" s="121">
        <v>81</v>
      </c>
      <c r="B446" s="113" t="s">
        <v>335</v>
      </c>
      <c r="C446" s="121">
        <v>6171</v>
      </c>
      <c r="D446" s="121">
        <v>6122</v>
      </c>
      <c r="E446" s="121"/>
      <c r="F446" s="121"/>
      <c r="G446" s="122">
        <v>0</v>
      </c>
      <c r="H446" s="122">
        <v>433600</v>
      </c>
      <c r="I446" s="122">
        <v>433522.44</v>
      </c>
      <c r="J446" s="123">
        <v>0.99982099999999996</v>
      </c>
      <c r="K446" s="132" t="s">
        <v>564</v>
      </c>
    </row>
    <row r="447" spans="1:11" x14ac:dyDescent="0.2">
      <c r="A447" s="121">
        <v>81</v>
      </c>
      <c r="B447" s="113" t="s">
        <v>335</v>
      </c>
      <c r="C447" s="121">
        <v>6171</v>
      </c>
      <c r="D447" s="121">
        <v>6125</v>
      </c>
      <c r="E447" s="121">
        <v>14010</v>
      </c>
      <c r="F447" s="121"/>
      <c r="G447" s="122">
        <v>0</v>
      </c>
      <c r="H447" s="122">
        <v>2469000</v>
      </c>
      <c r="I447" s="122">
        <v>246888.4</v>
      </c>
      <c r="J447" s="123">
        <v>9.9995000000000001E-2</v>
      </c>
      <c r="K447" s="132" t="s">
        <v>852</v>
      </c>
    </row>
    <row r="448" spans="1:11" x14ac:dyDescent="0.2">
      <c r="A448" s="121">
        <v>81</v>
      </c>
      <c r="B448" s="113" t="s">
        <v>335</v>
      </c>
      <c r="C448" s="121">
        <v>6171</v>
      </c>
      <c r="D448" s="121">
        <v>6125</v>
      </c>
      <c r="E448" s="121">
        <v>14010</v>
      </c>
      <c r="F448" s="121">
        <v>17968</v>
      </c>
      <c r="G448" s="122">
        <v>0</v>
      </c>
      <c r="H448" s="122">
        <v>0</v>
      </c>
      <c r="I448" s="122">
        <v>123444.2</v>
      </c>
      <c r="J448" s="123">
        <v>0</v>
      </c>
      <c r="K448" s="132" t="s">
        <v>853</v>
      </c>
    </row>
    <row r="449" spans="1:11" x14ac:dyDescent="0.2">
      <c r="A449" s="121">
        <v>81</v>
      </c>
      <c r="B449" s="113" t="s">
        <v>335</v>
      </c>
      <c r="C449" s="121">
        <v>6171</v>
      </c>
      <c r="D449" s="121">
        <v>6125</v>
      </c>
      <c r="E449" s="121">
        <v>14010</v>
      </c>
      <c r="F449" s="121">
        <v>17969</v>
      </c>
      <c r="G449" s="122">
        <v>0</v>
      </c>
      <c r="H449" s="122">
        <v>0</v>
      </c>
      <c r="I449" s="122">
        <v>2098551.4</v>
      </c>
      <c r="J449" s="123">
        <v>0</v>
      </c>
      <c r="K449" s="132" t="s">
        <v>853</v>
      </c>
    </row>
    <row r="450" spans="1:11" x14ac:dyDescent="0.2">
      <c r="A450" s="128">
        <v>81</v>
      </c>
      <c r="B450" s="195" t="s">
        <v>335</v>
      </c>
      <c r="C450" s="128"/>
      <c r="D450" s="128"/>
      <c r="E450" s="128"/>
      <c r="F450" s="128"/>
      <c r="G450" s="129">
        <v>4945000</v>
      </c>
      <c r="H450" s="129">
        <v>5304400</v>
      </c>
      <c r="I450" s="129">
        <v>5038771.82</v>
      </c>
      <c r="J450" s="130">
        <v>0.94992304878968403</v>
      </c>
      <c r="K450" s="131" t="s">
        <v>226</v>
      </c>
    </row>
    <row r="451" spans="1:11" x14ac:dyDescent="0.2">
      <c r="A451" s="124">
        <v>81</v>
      </c>
      <c r="B451" s="193"/>
      <c r="C451" s="124"/>
      <c r="D451" s="124"/>
      <c r="E451" s="124"/>
      <c r="F451" s="124"/>
      <c r="G451" s="125">
        <v>49220200</v>
      </c>
      <c r="H451" s="125">
        <v>55963300</v>
      </c>
      <c r="I451" s="125">
        <v>53831008.200000003</v>
      </c>
      <c r="J451" s="126">
        <v>0.96189839055237991</v>
      </c>
      <c r="K451" s="127" t="s">
        <v>188</v>
      </c>
    </row>
    <row r="452" spans="1:11" x14ac:dyDescent="0.2">
      <c r="A452" s="121">
        <v>82</v>
      </c>
      <c r="B452" s="113" t="s">
        <v>319</v>
      </c>
      <c r="C452" s="121">
        <v>6112</v>
      </c>
      <c r="D452" s="121">
        <v>5023</v>
      </c>
      <c r="E452" s="121"/>
      <c r="F452" s="121"/>
      <c r="G452" s="122">
        <v>3581300</v>
      </c>
      <c r="H452" s="122">
        <v>3581300</v>
      </c>
      <c r="I452" s="122">
        <v>2470805</v>
      </c>
      <c r="J452" s="123">
        <v>0.68991800000000003</v>
      </c>
      <c r="K452" s="132" t="s">
        <v>189</v>
      </c>
    </row>
    <row r="453" spans="1:11" x14ac:dyDescent="0.2">
      <c r="A453" s="121">
        <v>82</v>
      </c>
      <c r="B453" s="113" t="s">
        <v>319</v>
      </c>
      <c r="C453" s="121">
        <v>6112</v>
      </c>
      <c r="D453" s="121">
        <v>5031</v>
      </c>
      <c r="E453" s="121"/>
      <c r="F453" s="121"/>
      <c r="G453" s="122">
        <v>404700</v>
      </c>
      <c r="H453" s="122">
        <v>404700</v>
      </c>
      <c r="I453" s="122">
        <v>361338</v>
      </c>
      <c r="J453" s="123">
        <v>0.89285300000000001</v>
      </c>
      <c r="K453" s="132" t="s">
        <v>190</v>
      </c>
    </row>
    <row r="454" spans="1:11" x14ac:dyDescent="0.2">
      <c r="A454" s="121">
        <v>82</v>
      </c>
      <c r="B454" s="113" t="s">
        <v>319</v>
      </c>
      <c r="C454" s="121">
        <v>6112</v>
      </c>
      <c r="D454" s="121">
        <v>5032</v>
      </c>
      <c r="E454" s="121"/>
      <c r="F454" s="121"/>
      <c r="G454" s="122">
        <v>265800</v>
      </c>
      <c r="H454" s="122">
        <v>265800</v>
      </c>
      <c r="I454" s="122">
        <v>214043</v>
      </c>
      <c r="J454" s="123">
        <v>0.80527800000000005</v>
      </c>
      <c r="K454" s="132" t="s">
        <v>191</v>
      </c>
    </row>
    <row r="455" spans="1:11" x14ac:dyDescent="0.2">
      <c r="A455" s="121">
        <v>82</v>
      </c>
      <c r="B455" s="113" t="s">
        <v>319</v>
      </c>
      <c r="C455" s="121">
        <v>6112</v>
      </c>
      <c r="D455" s="121">
        <v>5139</v>
      </c>
      <c r="E455" s="121"/>
      <c r="F455" s="121"/>
      <c r="G455" s="122">
        <v>1500</v>
      </c>
      <c r="H455" s="122">
        <v>4200</v>
      </c>
      <c r="I455" s="122">
        <v>4137</v>
      </c>
      <c r="J455" s="123">
        <v>0.98499999999999999</v>
      </c>
      <c r="K455" s="132" t="s">
        <v>448</v>
      </c>
    </row>
    <row r="456" spans="1:11" x14ac:dyDescent="0.2">
      <c r="A456" s="121">
        <v>82</v>
      </c>
      <c r="B456" s="113" t="s">
        <v>319</v>
      </c>
      <c r="C456" s="121">
        <v>6112</v>
      </c>
      <c r="D456" s="121">
        <v>5167</v>
      </c>
      <c r="E456" s="121"/>
      <c r="F456" s="121"/>
      <c r="G456" s="122">
        <v>15000</v>
      </c>
      <c r="H456" s="122">
        <v>12500</v>
      </c>
      <c r="I456" s="122">
        <v>8000</v>
      </c>
      <c r="J456" s="123">
        <v>0.64</v>
      </c>
      <c r="K456" s="132" t="s">
        <v>192</v>
      </c>
    </row>
    <row r="457" spans="1:11" x14ac:dyDescent="0.2">
      <c r="A457" s="121">
        <v>82</v>
      </c>
      <c r="B457" s="113" t="s">
        <v>319</v>
      </c>
      <c r="C457" s="121">
        <v>6112</v>
      </c>
      <c r="D457" s="121">
        <v>5173</v>
      </c>
      <c r="E457" s="121"/>
      <c r="F457" s="121"/>
      <c r="G457" s="122">
        <v>32000</v>
      </c>
      <c r="H457" s="122">
        <v>27700</v>
      </c>
      <c r="I457" s="122">
        <v>15403.2</v>
      </c>
      <c r="J457" s="123">
        <v>0.55607200000000001</v>
      </c>
      <c r="K457" s="132" t="s">
        <v>193</v>
      </c>
    </row>
    <row r="458" spans="1:11" x14ac:dyDescent="0.2">
      <c r="A458" s="121">
        <v>82</v>
      </c>
      <c r="B458" s="113" t="s">
        <v>319</v>
      </c>
      <c r="C458" s="121">
        <v>6112</v>
      </c>
      <c r="D458" s="121">
        <v>5175</v>
      </c>
      <c r="E458" s="121"/>
      <c r="F458" s="121"/>
      <c r="G458" s="122">
        <v>37000</v>
      </c>
      <c r="H458" s="122">
        <v>37000</v>
      </c>
      <c r="I458" s="122">
        <v>36010</v>
      </c>
      <c r="J458" s="123">
        <v>0.97324299999999997</v>
      </c>
      <c r="K458" s="132" t="s">
        <v>131</v>
      </c>
    </row>
    <row r="459" spans="1:11" x14ac:dyDescent="0.2">
      <c r="A459" s="121">
        <v>82</v>
      </c>
      <c r="B459" s="113" t="s">
        <v>319</v>
      </c>
      <c r="C459" s="121">
        <v>6112</v>
      </c>
      <c r="D459" s="121">
        <v>5179</v>
      </c>
      <c r="E459" s="121"/>
      <c r="F459" s="121"/>
      <c r="G459" s="122">
        <v>15000</v>
      </c>
      <c r="H459" s="122">
        <v>18000</v>
      </c>
      <c r="I459" s="122">
        <v>18000</v>
      </c>
      <c r="J459" s="123">
        <v>1</v>
      </c>
      <c r="K459" s="132" t="s">
        <v>449</v>
      </c>
    </row>
    <row r="460" spans="1:11" x14ac:dyDescent="0.2">
      <c r="A460" s="121">
        <v>82</v>
      </c>
      <c r="B460" s="113" t="s">
        <v>319</v>
      </c>
      <c r="C460" s="121">
        <v>6112</v>
      </c>
      <c r="D460" s="121">
        <v>5194</v>
      </c>
      <c r="E460" s="121"/>
      <c r="F460" s="121"/>
      <c r="G460" s="122">
        <v>30000</v>
      </c>
      <c r="H460" s="122">
        <v>31100</v>
      </c>
      <c r="I460" s="122">
        <v>31099</v>
      </c>
      <c r="J460" s="123">
        <v>0.99996700000000005</v>
      </c>
      <c r="K460" s="132" t="s">
        <v>132</v>
      </c>
    </row>
    <row r="461" spans="1:11" x14ac:dyDescent="0.2">
      <c r="A461" s="121">
        <v>82</v>
      </c>
      <c r="B461" s="113" t="s">
        <v>319</v>
      </c>
      <c r="C461" s="121">
        <v>6112</v>
      </c>
      <c r="D461" s="121">
        <v>5424</v>
      </c>
      <c r="E461" s="121"/>
      <c r="F461" s="121"/>
      <c r="G461" s="122">
        <v>15000</v>
      </c>
      <c r="H461" s="122">
        <v>15000</v>
      </c>
      <c r="I461" s="122">
        <v>8520</v>
      </c>
      <c r="J461" s="123">
        <v>0.56799999999999995</v>
      </c>
      <c r="K461" s="132" t="s">
        <v>260</v>
      </c>
    </row>
    <row r="462" spans="1:11" x14ac:dyDescent="0.2">
      <c r="A462" s="121">
        <v>82</v>
      </c>
      <c r="B462" s="113" t="s">
        <v>319</v>
      </c>
      <c r="C462" s="121">
        <v>6112</v>
      </c>
      <c r="D462" s="121">
        <v>5499</v>
      </c>
      <c r="E462" s="121"/>
      <c r="F462" s="121"/>
      <c r="G462" s="122">
        <v>48600</v>
      </c>
      <c r="H462" s="122">
        <v>48600</v>
      </c>
      <c r="I462" s="122">
        <v>0</v>
      </c>
      <c r="J462" s="123">
        <v>0</v>
      </c>
      <c r="K462" s="132" t="s">
        <v>450</v>
      </c>
    </row>
    <row r="463" spans="1:11" x14ac:dyDescent="0.2">
      <c r="A463" s="128">
        <v>82</v>
      </c>
      <c r="B463" s="195" t="s">
        <v>319</v>
      </c>
      <c r="C463" s="128"/>
      <c r="D463" s="128"/>
      <c r="E463" s="128"/>
      <c r="F463" s="128"/>
      <c r="G463" s="129">
        <v>4445900</v>
      </c>
      <c r="H463" s="129">
        <v>4445900</v>
      </c>
      <c r="I463" s="129">
        <v>3167355.2</v>
      </c>
      <c r="J463" s="130">
        <v>0.71242160192536941</v>
      </c>
      <c r="K463" s="131" t="s">
        <v>321</v>
      </c>
    </row>
    <row r="464" spans="1:11" x14ac:dyDescent="0.2">
      <c r="A464" s="124">
        <v>82</v>
      </c>
      <c r="B464" s="193"/>
      <c r="C464" s="124"/>
      <c r="D464" s="124"/>
      <c r="E464" s="124"/>
      <c r="F464" s="124"/>
      <c r="G464" s="125">
        <v>4445900</v>
      </c>
      <c r="H464" s="125">
        <v>4445900</v>
      </c>
      <c r="I464" s="125">
        <v>3167355.2</v>
      </c>
      <c r="J464" s="126">
        <v>0.71242160192536941</v>
      </c>
      <c r="K464" s="127" t="s">
        <v>194</v>
      </c>
    </row>
    <row r="465" spans="1:11" x14ac:dyDescent="0.2">
      <c r="A465" s="121">
        <v>90</v>
      </c>
      <c r="B465" s="113" t="s">
        <v>319</v>
      </c>
      <c r="C465" s="121">
        <v>5311</v>
      </c>
      <c r="D465" s="121">
        <v>5011</v>
      </c>
      <c r="E465" s="121"/>
      <c r="F465" s="121"/>
      <c r="G465" s="122">
        <v>1750000</v>
      </c>
      <c r="H465" s="122">
        <v>1740600</v>
      </c>
      <c r="I465" s="122">
        <v>1569240</v>
      </c>
      <c r="J465" s="123">
        <v>0.90155099999999999</v>
      </c>
      <c r="K465" s="132" t="s">
        <v>261</v>
      </c>
    </row>
    <row r="466" spans="1:11" x14ac:dyDescent="0.2">
      <c r="A466" s="121">
        <v>90</v>
      </c>
      <c r="B466" s="113" t="s">
        <v>319</v>
      </c>
      <c r="C466" s="121">
        <v>5311</v>
      </c>
      <c r="D466" s="121">
        <v>5031</v>
      </c>
      <c r="E466" s="121"/>
      <c r="F466" s="121"/>
      <c r="G466" s="122">
        <v>437500</v>
      </c>
      <c r="H466" s="122">
        <v>437500</v>
      </c>
      <c r="I466" s="122">
        <v>392310</v>
      </c>
      <c r="J466" s="123">
        <v>0.89670799999999995</v>
      </c>
      <c r="K466" s="132" t="s">
        <v>287</v>
      </c>
    </row>
    <row r="467" spans="1:11" x14ac:dyDescent="0.2">
      <c r="A467" s="121">
        <v>90</v>
      </c>
      <c r="B467" s="113" t="s">
        <v>319</v>
      </c>
      <c r="C467" s="121">
        <v>5311</v>
      </c>
      <c r="D467" s="121">
        <v>5032</v>
      </c>
      <c r="E467" s="121"/>
      <c r="F467" s="121"/>
      <c r="G467" s="122">
        <v>157500</v>
      </c>
      <c r="H467" s="122">
        <v>157500</v>
      </c>
      <c r="I467" s="122">
        <v>141232</v>
      </c>
      <c r="J467" s="123">
        <v>0.89671100000000004</v>
      </c>
      <c r="K467" s="132" t="s">
        <v>288</v>
      </c>
    </row>
    <row r="468" spans="1:11" x14ac:dyDescent="0.2">
      <c r="A468" s="121">
        <v>90</v>
      </c>
      <c r="B468" s="113" t="s">
        <v>319</v>
      </c>
      <c r="C468" s="121">
        <v>5311</v>
      </c>
      <c r="D468" s="121">
        <v>5038</v>
      </c>
      <c r="E468" s="121"/>
      <c r="F468" s="121"/>
      <c r="G468" s="122">
        <v>8000</v>
      </c>
      <c r="H468" s="122">
        <v>8000</v>
      </c>
      <c r="I468" s="122">
        <v>6408</v>
      </c>
      <c r="J468" s="123">
        <v>0.80100000000000005</v>
      </c>
      <c r="K468" s="132" t="s">
        <v>262</v>
      </c>
    </row>
    <row r="469" spans="1:11" x14ac:dyDescent="0.2">
      <c r="A469" s="121">
        <v>90</v>
      </c>
      <c r="B469" s="113" t="s">
        <v>319</v>
      </c>
      <c r="C469" s="121">
        <v>5311</v>
      </c>
      <c r="D469" s="121">
        <v>5134</v>
      </c>
      <c r="E469" s="121"/>
      <c r="F469" s="121"/>
      <c r="G469" s="122">
        <v>80000</v>
      </c>
      <c r="H469" s="122">
        <v>96900</v>
      </c>
      <c r="I469" s="122">
        <v>96861</v>
      </c>
      <c r="J469" s="123">
        <v>0.99959699999999996</v>
      </c>
      <c r="K469" s="132" t="s">
        <v>263</v>
      </c>
    </row>
    <row r="470" spans="1:11" x14ac:dyDescent="0.2">
      <c r="A470" s="121">
        <v>90</v>
      </c>
      <c r="B470" s="113" t="s">
        <v>319</v>
      </c>
      <c r="C470" s="121">
        <v>5311</v>
      </c>
      <c r="D470" s="121">
        <v>5136</v>
      </c>
      <c r="E470" s="121"/>
      <c r="F470" s="121"/>
      <c r="G470" s="122">
        <v>4000</v>
      </c>
      <c r="H470" s="122">
        <v>4000</v>
      </c>
      <c r="I470" s="122">
        <v>0</v>
      </c>
      <c r="J470" s="123">
        <v>0</v>
      </c>
      <c r="K470" s="132" t="s">
        <v>264</v>
      </c>
    </row>
    <row r="471" spans="1:11" x14ac:dyDescent="0.2">
      <c r="A471" s="121">
        <v>90</v>
      </c>
      <c r="B471" s="113" t="s">
        <v>319</v>
      </c>
      <c r="C471" s="121">
        <v>5311</v>
      </c>
      <c r="D471" s="121">
        <v>5137</v>
      </c>
      <c r="E471" s="121"/>
      <c r="F471" s="121"/>
      <c r="G471" s="122">
        <v>250000</v>
      </c>
      <c r="H471" s="122">
        <v>218200</v>
      </c>
      <c r="I471" s="122">
        <v>218190</v>
      </c>
      <c r="J471" s="123">
        <v>0.99995400000000001</v>
      </c>
      <c r="K471" s="132" t="s">
        <v>289</v>
      </c>
    </row>
    <row r="472" spans="1:11" x14ac:dyDescent="0.2">
      <c r="A472" s="121">
        <v>90</v>
      </c>
      <c r="B472" s="113" t="s">
        <v>319</v>
      </c>
      <c r="C472" s="121">
        <v>5311</v>
      </c>
      <c r="D472" s="121">
        <v>5139</v>
      </c>
      <c r="E472" s="121"/>
      <c r="F472" s="121"/>
      <c r="G472" s="122">
        <v>110000</v>
      </c>
      <c r="H472" s="122">
        <v>166000</v>
      </c>
      <c r="I472" s="122">
        <v>165946.49</v>
      </c>
      <c r="J472" s="123">
        <v>0.99967700000000004</v>
      </c>
      <c r="K472" s="132" t="s">
        <v>265</v>
      </c>
    </row>
    <row r="473" spans="1:11" x14ac:dyDescent="0.2">
      <c r="A473" s="121">
        <v>90</v>
      </c>
      <c r="B473" s="113" t="s">
        <v>319</v>
      </c>
      <c r="C473" s="121">
        <v>5311</v>
      </c>
      <c r="D473" s="121">
        <v>5151</v>
      </c>
      <c r="E473" s="121"/>
      <c r="F473" s="121"/>
      <c r="G473" s="122">
        <v>8000</v>
      </c>
      <c r="H473" s="122">
        <v>8000</v>
      </c>
      <c r="I473" s="122">
        <v>3679.78</v>
      </c>
      <c r="J473" s="123">
        <v>0.45997199999999999</v>
      </c>
      <c r="K473" s="132" t="s">
        <v>266</v>
      </c>
    </row>
    <row r="474" spans="1:11" x14ac:dyDescent="0.2">
      <c r="A474" s="121">
        <v>90</v>
      </c>
      <c r="B474" s="113" t="s">
        <v>319</v>
      </c>
      <c r="C474" s="121">
        <v>5311</v>
      </c>
      <c r="D474" s="121">
        <v>5154</v>
      </c>
      <c r="E474" s="121"/>
      <c r="F474" s="121"/>
      <c r="G474" s="122">
        <v>40000</v>
      </c>
      <c r="H474" s="122">
        <v>40000</v>
      </c>
      <c r="I474" s="122">
        <v>33159.980000000003</v>
      </c>
      <c r="J474" s="123">
        <v>0.82899900000000004</v>
      </c>
      <c r="K474" s="132" t="s">
        <v>267</v>
      </c>
    </row>
    <row r="475" spans="1:11" x14ac:dyDescent="0.2">
      <c r="A475" s="121">
        <v>90</v>
      </c>
      <c r="B475" s="113" t="s">
        <v>319</v>
      </c>
      <c r="C475" s="121">
        <v>5311</v>
      </c>
      <c r="D475" s="121">
        <v>5156</v>
      </c>
      <c r="E475" s="121"/>
      <c r="F475" s="121"/>
      <c r="G475" s="122">
        <v>60000</v>
      </c>
      <c r="H475" s="122">
        <v>27000</v>
      </c>
      <c r="I475" s="122">
        <v>26438.1</v>
      </c>
      <c r="J475" s="123">
        <v>0.97918799999999995</v>
      </c>
      <c r="K475" s="132" t="s">
        <v>268</v>
      </c>
    </row>
    <row r="476" spans="1:11" x14ac:dyDescent="0.2">
      <c r="A476" s="121">
        <v>90</v>
      </c>
      <c r="B476" s="113" t="s">
        <v>319</v>
      </c>
      <c r="C476" s="121">
        <v>5311</v>
      </c>
      <c r="D476" s="121">
        <v>5161</v>
      </c>
      <c r="E476" s="121"/>
      <c r="F476" s="121"/>
      <c r="G476" s="122">
        <v>2000</v>
      </c>
      <c r="H476" s="122">
        <v>2000</v>
      </c>
      <c r="I476" s="122">
        <v>510.88</v>
      </c>
      <c r="J476" s="123">
        <v>0.25544</v>
      </c>
      <c r="K476" s="132" t="s">
        <v>269</v>
      </c>
    </row>
    <row r="477" spans="1:11" x14ac:dyDescent="0.2">
      <c r="A477" s="121">
        <v>90</v>
      </c>
      <c r="B477" s="113" t="s">
        <v>319</v>
      </c>
      <c r="C477" s="121">
        <v>5311</v>
      </c>
      <c r="D477" s="121">
        <v>5162</v>
      </c>
      <c r="E477" s="121"/>
      <c r="F477" s="121"/>
      <c r="G477" s="122">
        <v>13000</v>
      </c>
      <c r="H477" s="122">
        <v>13000</v>
      </c>
      <c r="I477" s="122">
        <v>9490.7999999999993</v>
      </c>
      <c r="J477" s="123">
        <v>0.73006099999999996</v>
      </c>
      <c r="K477" s="132" t="s">
        <v>451</v>
      </c>
    </row>
    <row r="478" spans="1:11" x14ac:dyDescent="0.2">
      <c r="A478" s="121">
        <v>90</v>
      </c>
      <c r="B478" s="113" t="s">
        <v>319</v>
      </c>
      <c r="C478" s="121">
        <v>5311</v>
      </c>
      <c r="D478" s="121">
        <v>5163</v>
      </c>
      <c r="E478" s="121"/>
      <c r="F478" s="121"/>
      <c r="G478" s="122">
        <v>15000</v>
      </c>
      <c r="H478" s="122">
        <v>15000</v>
      </c>
      <c r="I478" s="122">
        <v>7651</v>
      </c>
      <c r="J478" s="123">
        <v>0.51006600000000002</v>
      </c>
      <c r="K478" s="132" t="s">
        <v>452</v>
      </c>
    </row>
    <row r="479" spans="1:11" x14ac:dyDescent="0.2">
      <c r="A479" s="121">
        <v>90</v>
      </c>
      <c r="B479" s="113" t="s">
        <v>319</v>
      </c>
      <c r="C479" s="121">
        <v>5311</v>
      </c>
      <c r="D479" s="121">
        <v>5167</v>
      </c>
      <c r="E479" s="121"/>
      <c r="F479" s="121"/>
      <c r="G479" s="122">
        <v>60000</v>
      </c>
      <c r="H479" s="122">
        <v>24000</v>
      </c>
      <c r="I479" s="122">
        <v>23380</v>
      </c>
      <c r="J479" s="123">
        <v>0.97416599999999998</v>
      </c>
      <c r="K479" s="132" t="s">
        <v>270</v>
      </c>
    </row>
    <row r="480" spans="1:11" x14ac:dyDescent="0.2">
      <c r="A480" s="121">
        <v>90</v>
      </c>
      <c r="B480" s="113" t="s">
        <v>319</v>
      </c>
      <c r="C480" s="121">
        <v>5311</v>
      </c>
      <c r="D480" s="121">
        <v>5169</v>
      </c>
      <c r="E480" s="121"/>
      <c r="F480" s="121"/>
      <c r="G480" s="122">
        <v>200000</v>
      </c>
      <c r="H480" s="122">
        <v>141800</v>
      </c>
      <c r="I480" s="122">
        <v>119366.61</v>
      </c>
      <c r="J480" s="123">
        <v>0.84179499999999996</v>
      </c>
      <c r="K480" s="132" t="s">
        <v>271</v>
      </c>
    </row>
    <row r="481" spans="1:11" x14ac:dyDescent="0.2">
      <c r="A481" s="121">
        <v>90</v>
      </c>
      <c r="B481" s="113" t="s">
        <v>319</v>
      </c>
      <c r="C481" s="121">
        <v>5311</v>
      </c>
      <c r="D481" s="121">
        <v>5169</v>
      </c>
      <c r="E481" s="121">
        <v>51691</v>
      </c>
      <c r="F481" s="121"/>
      <c r="G481" s="122">
        <v>34000</v>
      </c>
      <c r="H481" s="122">
        <v>34000</v>
      </c>
      <c r="I481" s="122">
        <v>19003</v>
      </c>
      <c r="J481" s="123">
        <v>0.55891100000000005</v>
      </c>
      <c r="K481" s="132" t="s">
        <v>453</v>
      </c>
    </row>
    <row r="482" spans="1:11" x14ac:dyDescent="0.2">
      <c r="A482" s="121">
        <v>90</v>
      </c>
      <c r="B482" s="113" t="s">
        <v>319</v>
      </c>
      <c r="C482" s="121">
        <v>5311</v>
      </c>
      <c r="D482" s="121">
        <v>5171</v>
      </c>
      <c r="E482" s="121"/>
      <c r="F482" s="121"/>
      <c r="G482" s="122">
        <v>85000</v>
      </c>
      <c r="H482" s="122">
        <v>157900</v>
      </c>
      <c r="I482" s="122">
        <v>157802.85</v>
      </c>
      <c r="J482" s="123">
        <v>0.99938400000000005</v>
      </c>
      <c r="K482" s="132" t="s">
        <v>272</v>
      </c>
    </row>
    <row r="483" spans="1:11" x14ac:dyDescent="0.2">
      <c r="A483" s="121">
        <v>90</v>
      </c>
      <c r="B483" s="113" t="s">
        <v>319</v>
      </c>
      <c r="C483" s="121">
        <v>5311</v>
      </c>
      <c r="D483" s="121">
        <v>5173</v>
      </c>
      <c r="E483" s="121"/>
      <c r="F483" s="121"/>
      <c r="G483" s="122">
        <v>7000</v>
      </c>
      <c r="H483" s="122">
        <v>7000</v>
      </c>
      <c r="I483" s="122">
        <v>1716</v>
      </c>
      <c r="J483" s="123">
        <v>0.245142</v>
      </c>
      <c r="K483" s="132" t="s">
        <v>273</v>
      </c>
    </row>
    <row r="484" spans="1:11" x14ac:dyDescent="0.2">
      <c r="A484" s="121">
        <v>90</v>
      </c>
      <c r="B484" s="113" t="s">
        <v>319</v>
      </c>
      <c r="C484" s="121">
        <v>5311</v>
      </c>
      <c r="D484" s="121">
        <v>5424</v>
      </c>
      <c r="E484" s="121"/>
      <c r="F484" s="121"/>
      <c r="G484" s="122">
        <v>0</v>
      </c>
      <c r="H484" s="122">
        <v>9400</v>
      </c>
      <c r="I484" s="122">
        <v>9314</v>
      </c>
      <c r="J484" s="123">
        <v>0.99085100000000004</v>
      </c>
      <c r="K484" s="132" t="s">
        <v>588</v>
      </c>
    </row>
    <row r="485" spans="1:11" x14ac:dyDescent="0.2">
      <c r="A485" s="121">
        <v>90</v>
      </c>
      <c r="B485" s="113" t="s">
        <v>319</v>
      </c>
      <c r="C485" s="121">
        <v>5311</v>
      </c>
      <c r="D485" s="121">
        <v>5499</v>
      </c>
      <c r="E485" s="121"/>
      <c r="F485" s="121"/>
      <c r="G485" s="122">
        <v>52500</v>
      </c>
      <c r="H485" s="122">
        <v>52500</v>
      </c>
      <c r="I485" s="122">
        <v>24100</v>
      </c>
      <c r="J485" s="123">
        <v>0.45904699999999998</v>
      </c>
      <c r="K485" s="132" t="s">
        <v>454</v>
      </c>
    </row>
    <row r="486" spans="1:11" x14ac:dyDescent="0.2">
      <c r="A486" s="128">
        <v>90</v>
      </c>
      <c r="B486" s="195" t="s">
        <v>319</v>
      </c>
      <c r="C486" s="128"/>
      <c r="D486" s="128"/>
      <c r="E486" s="128"/>
      <c r="F486" s="128"/>
      <c r="G486" s="129">
        <v>3373500</v>
      </c>
      <c r="H486" s="129">
        <v>3360300</v>
      </c>
      <c r="I486" s="129">
        <v>3025800.49</v>
      </c>
      <c r="J486" s="130">
        <v>0.9004554623099128</v>
      </c>
      <c r="K486" s="131" t="s">
        <v>321</v>
      </c>
    </row>
    <row r="487" spans="1:11" x14ac:dyDescent="0.2">
      <c r="A487" s="121">
        <v>90</v>
      </c>
      <c r="B487" s="113" t="s">
        <v>335</v>
      </c>
      <c r="C487" s="121">
        <v>5311</v>
      </c>
      <c r="D487" s="121">
        <v>6111</v>
      </c>
      <c r="E487" s="121"/>
      <c r="F487" s="121"/>
      <c r="G487" s="122">
        <v>0</v>
      </c>
      <c r="H487" s="122">
        <v>107700</v>
      </c>
      <c r="I487" s="122">
        <v>107690</v>
      </c>
      <c r="J487" s="123">
        <v>0.99990699999999999</v>
      </c>
      <c r="K487" s="132" t="s">
        <v>858</v>
      </c>
    </row>
    <row r="488" spans="1:11" x14ac:dyDescent="0.2">
      <c r="A488" s="121">
        <v>90</v>
      </c>
      <c r="B488" s="113" t="s">
        <v>335</v>
      </c>
      <c r="C488" s="121">
        <v>5311</v>
      </c>
      <c r="D488" s="121">
        <v>6122</v>
      </c>
      <c r="E488" s="121"/>
      <c r="F488" s="121"/>
      <c r="G488" s="122">
        <v>0</v>
      </c>
      <c r="H488" s="122">
        <v>1214000</v>
      </c>
      <c r="I488" s="122">
        <v>1213988</v>
      </c>
      <c r="J488" s="123">
        <v>0.99999000000000005</v>
      </c>
      <c r="K488" s="132" t="s">
        <v>455</v>
      </c>
    </row>
    <row r="489" spans="1:11" x14ac:dyDescent="0.2">
      <c r="A489" s="121">
        <v>90</v>
      </c>
      <c r="B489" s="113" t="s">
        <v>335</v>
      </c>
      <c r="C489" s="121">
        <v>5311</v>
      </c>
      <c r="D489" s="121">
        <v>6122</v>
      </c>
      <c r="E489" s="121">
        <v>1501</v>
      </c>
      <c r="F489" s="121"/>
      <c r="G489" s="122">
        <v>50000</v>
      </c>
      <c r="H489" s="122">
        <v>56500</v>
      </c>
      <c r="I489" s="122">
        <v>56500</v>
      </c>
      <c r="J489" s="123">
        <v>1</v>
      </c>
      <c r="K489" s="132" t="s">
        <v>456</v>
      </c>
    </row>
    <row r="490" spans="1:11" x14ac:dyDescent="0.2">
      <c r="A490" s="128">
        <v>90</v>
      </c>
      <c r="B490" s="195" t="s">
        <v>335</v>
      </c>
      <c r="C490" s="128"/>
      <c r="D490" s="128"/>
      <c r="E490" s="128"/>
      <c r="F490" s="128"/>
      <c r="G490" s="129">
        <v>50000</v>
      </c>
      <c r="H490" s="129">
        <v>1378200</v>
      </c>
      <c r="I490" s="129">
        <v>1378178</v>
      </c>
      <c r="J490" s="130">
        <v>0.99998403714990569</v>
      </c>
      <c r="K490" s="131" t="s">
        <v>226</v>
      </c>
    </row>
    <row r="491" spans="1:11" x14ac:dyDescent="0.2">
      <c r="A491" s="124">
        <v>90</v>
      </c>
      <c r="B491" s="193"/>
      <c r="C491" s="124"/>
      <c r="D491" s="124"/>
      <c r="E491" s="124"/>
      <c r="F491" s="124"/>
      <c r="G491" s="125">
        <v>3423500</v>
      </c>
      <c r="H491" s="125">
        <v>4738500</v>
      </c>
      <c r="I491" s="125">
        <v>4403978.49</v>
      </c>
      <c r="J491" s="126">
        <v>0.92940350110794556</v>
      </c>
      <c r="K491" s="127" t="s">
        <v>195</v>
      </c>
    </row>
    <row r="492" spans="1:11" x14ac:dyDescent="0.2">
      <c r="A492" s="237"/>
      <c r="B492" s="241"/>
      <c r="C492" s="237"/>
      <c r="D492" s="237"/>
      <c r="E492" s="237"/>
      <c r="F492" s="237"/>
      <c r="G492" s="238">
        <v>145273200</v>
      </c>
      <c r="H492" s="238">
        <v>232295000</v>
      </c>
      <c r="I492" s="238">
        <v>219532906.90000001</v>
      </c>
      <c r="J492" s="239">
        <v>0.94506083600594071</v>
      </c>
      <c r="K492" s="240" t="s">
        <v>486</v>
      </c>
    </row>
    <row r="493" spans="1:11" x14ac:dyDescent="0.2">
      <c r="A493" s="128"/>
      <c r="B493" s="195" t="s">
        <v>319</v>
      </c>
      <c r="C493" s="128"/>
      <c r="D493" s="128"/>
      <c r="E493" s="128"/>
      <c r="F493" s="128"/>
      <c r="G493" s="129">
        <v>113021200</v>
      </c>
      <c r="H493" s="129">
        <v>134488000</v>
      </c>
      <c r="I493" s="129">
        <v>124718125.23999999</v>
      </c>
      <c r="J493" s="130">
        <v>0.92735504461364582</v>
      </c>
      <c r="K493" s="131" t="s">
        <v>773</v>
      </c>
    </row>
    <row r="494" spans="1:11" x14ac:dyDescent="0.2">
      <c r="A494" s="128"/>
      <c r="B494" s="195" t="s">
        <v>335</v>
      </c>
      <c r="C494" s="128"/>
      <c r="D494" s="128"/>
      <c r="E494" s="128"/>
      <c r="F494" s="128"/>
      <c r="G494" s="129">
        <v>32252000</v>
      </c>
      <c r="H494" s="129">
        <v>97807000</v>
      </c>
      <c r="I494" s="129">
        <v>94814781.659999996</v>
      </c>
      <c r="J494" s="130">
        <v>0.96940691013935609</v>
      </c>
      <c r="K494" s="131" t="s">
        <v>774</v>
      </c>
    </row>
    <row r="495" spans="1:11" x14ac:dyDescent="0.2">
      <c r="A495" s="128"/>
      <c r="B495" s="195"/>
      <c r="C495" s="128"/>
      <c r="D495" s="128"/>
      <c r="E495" s="128"/>
      <c r="F495" s="128"/>
      <c r="G495" s="129">
        <v>145273200</v>
      </c>
      <c r="H495" s="129">
        <v>232295000</v>
      </c>
      <c r="I495" s="129">
        <v>219532906.90000001</v>
      </c>
      <c r="J495" s="130">
        <v>0.94506083600594071</v>
      </c>
      <c r="K495" s="131" t="s">
        <v>775</v>
      </c>
    </row>
  </sheetData>
  <mergeCells count="1">
    <mergeCell ref="A1:K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64" fitToHeight="0" orientation="portrait" r:id="rId1"/>
  <headerFooter>
    <oddFooter>&amp;R (str. &amp;P z &amp;N)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zoomScaleNormal="100" workbookViewId="0">
      <pane ySplit="2" topLeftCell="A33" activePane="bottomLeft" state="frozen"/>
      <selection pane="bottomLeft" activeCell="J59" sqref="J59"/>
    </sheetView>
  </sheetViews>
  <sheetFormatPr defaultRowHeight="13.5" x14ac:dyDescent="0.2"/>
  <cols>
    <col min="1" max="1" width="7.375" style="114" customWidth="1"/>
    <col min="2" max="2" width="4.875" style="114" customWidth="1"/>
    <col min="3" max="3" width="13.75" style="114" customWidth="1"/>
    <col min="4" max="4" width="5.5" style="114" customWidth="1"/>
    <col min="5" max="5" width="6" style="114" customWidth="1"/>
    <col min="6" max="8" width="12.875" style="134" customWidth="1"/>
    <col min="9" max="9" width="9.5" style="116" customWidth="1"/>
    <col min="10" max="10" width="53.375" style="115" customWidth="1"/>
    <col min="11" max="11" width="11" style="112" bestFit="1" customWidth="1"/>
    <col min="12" max="16384" width="9" style="112"/>
  </cols>
  <sheetData>
    <row r="1" spans="1:11" ht="57.75" customHeight="1" x14ac:dyDescent="0.2">
      <c r="A1" s="566" t="s">
        <v>882</v>
      </c>
      <c r="B1" s="566"/>
      <c r="C1" s="566"/>
      <c r="D1" s="566"/>
      <c r="E1" s="566"/>
      <c r="F1" s="566"/>
      <c r="G1" s="566"/>
      <c r="H1" s="566"/>
      <c r="I1" s="566"/>
      <c r="J1" s="566"/>
    </row>
    <row r="2" spans="1:11" ht="28.15" customHeight="1" x14ac:dyDescent="0.2">
      <c r="A2" s="117" t="s">
        <v>2</v>
      </c>
      <c r="B2" s="117" t="s">
        <v>1</v>
      </c>
      <c r="C2" s="117" t="s">
        <v>3</v>
      </c>
      <c r="D2" s="117" t="s">
        <v>5</v>
      </c>
      <c r="E2" s="117" t="s">
        <v>4</v>
      </c>
      <c r="F2" s="118" t="s">
        <v>458</v>
      </c>
      <c r="G2" s="118" t="s">
        <v>762</v>
      </c>
      <c r="H2" s="118" t="s">
        <v>763</v>
      </c>
      <c r="I2" s="119" t="s">
        <v>484</v>
      </c>
      <c r="J2" s="120" t="s">
        <v>292</v>
      </c>
    </row>
    <row r="3" spans="1:11" x14ac:dyDescent="0.2">
      <c r="A3" s="121">
        <v>3111</v>
      </c>
      <c r="B3" s="121">
        <v>5331</v>
      </c>
      <c r="C3" s="121">
        <v>1401</v>
      </c>
      <c r="D3" s="121">
        <v>33</v>
      </c>
      <c r="E3" s="121"/>
      <c r="F3" s="122">
        <v>1348000</v>
      </c>
      <c r="G3" s="122">
        <v>1348000</v>
      </c>
      <c r="H3" s="122">
        <v>1348000</v>
      </c>
      <c r="I3" s="123">
        <v>1</v>
      </c>
      <c r="J3" s="132" t="s">
        <v>347</v>
      </c>
    </row>
    <row r="4" spans="1:11" x14ac:dyDescent="0.2">
      <c r="A4" s="124">
        <v>3111</v>
      </c>
      <c r="B4" s="124"/>
      <c r="C4" s="124"/>
      <c r="D4" s="124"/>
      <c r="E4" s="124"/>
      <c r="F4" s="125">
        <v>1348000</v>
      </c>
      <c r="G4" s="125">
        <v>1348000</v>
      </c>
      <c r="H4" s="125">
        <v>1348000</v>
      </c>
      <c r="I4" s="126">
        <v>1</v>
      </c>
      <c r="J4" s="127" t="s">
        <v>486</v>
      </c>
    </row>
    <row r="5" spans="1:11" x14ac:dyDescent="0.2">
      <c r="A5" s="128">
        <v>3111</v>
      </c>
      <c r="B5" s="128"/>
      <c r="C5" s="128"/>
      <c r="D5" s="128"/>
      <c r="E5" s="128"/>
      <c r="F5" s="129">
        <v>1348000</v>
      </c>
      <c r="G5" s="129">
        <v>1348000</v>
      </c>
      <c r="H5" s="129">
        <v>1348000</v>
      </c>
      <c r="I5" s="130">
        <v>1</v>
      </c>
      <c r="J5" s="131" t="s">
        <v>487</v>
      </c>
    </row>
    <row r="6" spans="1:11" x14ac:dyDescent="0.2">
      <c r="A6" s="121">
        <v>3113</v>
      </c>
      <c r="B6" s="121">
        <v>5331</v>
      </c>
      <c r="C6" s="121">
        <v>1405</v>
      </c>
      <c r="D6" s="121">
        <v>33</v>
      </c>
      <c r="E6" s="121"/>
      <c r="F6" s="122">
        <v>1750000</v>
      </c>
      <c r="G6" s="122">
        <v>1750000</v>
      </c>
      <c r="H6" s="122">
        <v>1750000</v>
      </c>
      <c r="I6" s="123">
        <v>1</v>
      </c>
      <c r="J6" s="132" t="s">
        <v>155</v>
      </c>
    </row>
    <row r="7" spans="1:11" x14ac:dyDescent="0.2">
      <c r="A7" s="121">
        <v>3113</v>
      </c>
      <c r="B7" s="121">
        <v>5331</v>
      </c>
      <c r="C7" s="121">
        <v>1406</v>
      </c>
      <c r="D7" s="121">
        <v>33</v>
      </c>
      <c r="E7" s="121"/>
      <c r="F7" s="122">
        <v>2952500</v>
      </c>
      <c r="G7" s="122">
        <v>2952500</v>
      </c>
      <c r="H7" s="122">
        <v>2952500</v>
      </c>
      <c r="I7" s="123">
        <v>1</v>
      </c>
      <c r="J7" s="132" t="s">
        <v>156</v>
      </c>
    </row>
    <row r="8" spans="1:11" x14ac:dyDescent="0.2">
      <c r="A8" s="121">
        <v>3113</v>
      </c>
      <c r="B8" s="121">
        <v>5331</v>
      </c>
      <c r="C8" s="121">
        <v>14061</v>
      </c>
      <c r="D8" s="121">
        <v>33</v>
      </c>
      <c r="E8" s="121"/>
      <c r="F8" s="122">
        <v>281900</v>
      </c>
      <c r="G8" s="122">
        <v>281900</v>
      </c>
      <c r="H8" s="122">
        <v>281900</v>
      </c>
      <c r="I8" s="123">
        <v>1</v>
      </c>
      <c r="J8" s="132" t="s">
        <v>348</v>
      </c>
    </row>
    <row r="9" spans="1:11" x14ac:dyDescent="0.2">
      <c r="A9" s="121">
        <v>3113</v>
      </c>
      <c r="B9" s="121">
        <v>5331</v>
      </c>
      <c r="C9" s="121">
        <v>14062</v>
      </c>
      <c r="D9" s="121">
        <v>33</v>
      </c>
      <c r="E9" s="121"/>
      <c r="F9" s="122">
        <v>150000</v>
      </c>
      <c r="G9" s="122">
        <v>20000</v>
      </c>
      <c r="H9" s="122">
        <v>20000</v>
      </c>
      <c r="I9" s="123">
        <v>1</v>
      </c>
      <c r="J9" s="132" t="s">
        <v>349</v>
      </c>
    </row>
    <row r="10" spans="1:11" x14ac:dyDescent="0.2">
      <c r="A10" s="121">
        <v>3113</v>
      </c>
      <c r="B10" s="121">
        <v>6351</v>
      </c>
      <c r="C10" s="121">
        <v>14062</v>
      </c>
      <c r="D10" s="121">
        <v>33</v>
      </c>
      <c r="E10" s="121"/>
      <c r="F10" s="122">
        <v>0</v>
      </c>
      <c r="G10" s="122">
        <v>130000</v>
      </c>
      <c r="H10" s="122">
        <v>130000</v>
      </c>
      <c r="I10" s="123">
        <v>1</v>
      </c>
      <c r="J10" s="132" t="s">
        <v>529</v>
      </c>
    </row>
    <row r="11" spans="1:11" x14ac:dyDescent="0.2">
      <c r="A11" s="124">
        <v>3113</v>
      </c>
      <c r="B11" s="124"/>
      <c r="C11" s="124"/>
      <c r="D11" s="124"/>
      <c r="E11" s="124"/>
      <c r="F11" s="125">
        <v>5134400</v>
      </c>
      <c r="G11" s="125">
        <f>SUM(G6:G10)</f>
        <v>5134400</v>
      </c>
      <c r="H11" s="125">
        <f>SUM(H6:H10)</f>
        <v>5134400</v>
      </c>
      <c r="I11" s="126">
        <v>0.99994962582287916</v>
      </c>
      <c r="J11" s="127" t="s">
        <v>486</v>
      </c>
    </row>
    <row r="12" spans="1:11" x14ac:dyDescent="0.2">
      <c r="A12" s="128">
        <v>3113</v>
      </c>
      <c r="B12" s="128"/>
      <c r="C12" s="128"/>
      <c r="D12" s="128"/>
      <c r="E12" s="128"/>
      <c r="F12" s="129">
        <v>5134400</v>
      </c>
      <c r="G12" s="129">
        <f>SUM(G6:G10)</f>
        <v>5134400</v>
      </c>
      <c r="H12" s="129">
        <f>SUM(H11)</f>
        <v>5134400</v>
      </c>
      <c r="I12" s="130">
        <v>0.99994962582287916</v>
      </c>
      <c r="J12" s="131" t="s">
        <v>489</v>
      </c>
    </row>
    <row r="13" spans="1:11" x14ac:dyDescent="0.2">
      <c r="A13" s="121">
        <v>3141</v>
      </c>
      <c r="B13" s="121">
        <v>5331</v>
      </c>
      <c r="C13" s="121">
        <v>1406</v>
      </c>
      <c r="D13" s="121">
        <v>33</v>
      </c>
      <c r="E13" s="121"/>
      <c r="F13" s="122">
        <v>1176000</v>
      </c>
      <c r="G13" s="122">
        <v>1176000</v>
      </c>
      <c r="H13" s="122">
        <v>1176000</v>
      </c>
      <c r="I13" s="123">
        <v>1</v>
      </c>
      <c r="J13" s="132" t="s">
        <v>350</v>
      </c>
      <c r="K13" s="133"/>
    </row>
    <row r="14" spans="1:11" x14ac:dyDescent="0.2">
      <c r="A14" s="124">
        <v>3141</v>
      </c>
      <c r="B14" s="124"/>
      <c r="C14" s="124"/>
      <c r="D14" s="124"/>
      <c r="E14" s="124"/>
      <c r="F14" s="125">
        <v>1176000</v>
      </c>
      <c r="G14" s="125">
        <v>1176000</v>
      </c>
      <c r="H14" s="125">
        <v>1176000</v>
      </c>
      <c r="I14" s="126">
        <v>1</v>
      </c>
      <c r="J14" s="127" t="s">
        <v>486</v>
      </c>
    </row>
    <row r="15" spans="1:11" x14ac:dyDescent="0.2">
      <c r="A15" s="128">
        <v>3141</v>
      </c>
      <c r="B15" s="128"/>
      <c r="C15" s="128"/>
      <c r="D15" s="128"/>
      <c r="E15" s="128"/>
      <c r="F15" s="129">
        <v>1176000</v>
      </c>
      <c r="G15" s="129">
        <v>1176000</v>
      </c>
      <c r="H15" s="129">
        <v>1176000</v>
      </c>
      <c r="I15" s="130">
        <v>1</v>
      </c>
      <c r="J15" s="131" t="s">
        <v>490</v>
      </c>
    </row>
    <row r="16" spans="1:11" x14ac:dyDescent="0.2">
      <c r="A16" s="121">
        <v>3231</v>
      </c>
      <c r="B16" s="121">
        <v>5331</v>
      </c>
      <c r="C16" s="121">
        <v>1407</v>
      </c>
      <c r="D16" s="121">
        <v>33</v>
      </c>
      <c r="E16" s="121"/>
      <c r="F16" s="122">
        <v>300000</v>
      </c>
      <c r="G16" s="122">
        <v>300000</v>
      </c>
      <c r="H16" s="122">
        <v>300000</v>
      </c>
      <c r="I16" s="123">
        <v>1</v>
      </c>
      <c r="J16" s="132" t="s">
        <v>157</v>
      </c>
    </row>
    <row r="17" spans="1:10" x14ac:dyDescent="0.2">
      <c r="A17" s="124">
        <v>3231</v>
      </c>
      <c r="B17" s="124"/>
      <c r="C17" s="124"/>
      <c r="D17" s="124"/>
      <c r="E17" s="124"/>
      <c r="F17" s="125">
        <v>300000</v>
      </c>
      <c r="G17" s="125">
        <v>300000</v>
      </c>
      <c r="H17" s="125">
        <v>300000</v>
      </c>
      <c r="I17" s="126">
        <v>1</v>
      </c>
      <c r="J17" s="127" t="s">
        <v>486</v>
      </c>
    </row>
    <row r="18" spans="1:10" x14ac:dyDescent="0.2">
      <c r="A18" s="128">
        <v>3231</v>
      </c>
      <c r="B18" s="128"/>
      <c r="C18" s="128"/>
      <c r="D18" s="128"/>
      <c r="E18" s="128"/>
      <c r="F18" s="129">
        <v>300000</v>
      </c>
      <c r="G18" s="129">
        <v>300000</v>
      </c>
      <c r="H18" s="129">
        <v>300000</v>
      </c>
      <c r="I18" s="130">
        <v>1</v>
      </c>
      <c r="J18" s="131" t="s">
        <v>491</v>
      </c>
    </row>
    <row r="19" spans="1:10" x14ac:dyDescent="0.2">
      <c r="A19" s="121">
        <v>3315</v>
      </c>
      <c r="B19" s="121">
        <v>2111</v>
      </c>
      <c r="C19" s="121">
        <v>1601</v>
      </c>
      <c r="D19" s="121">
        <v>32</v>
      </c>
      <c r="E19" s="121"/>
      <c r="F19" s="122">
        <v>995000</v>
      </c>
      <c r="G19" s="122">
        <v>995000</v>
      </c>
      <c r="H19" s="122">
        <v>994236</v>
      </c>
      <c r="I19" s="123">
        <v>0.99923200000000001</v>
      </c>
      <c r="J19" s="413" t="s">
        <v>879</v>
      </c>
    </row>
    <row r="20" spans="1:10" x14ac:dyDescent="0.2">
      <c r="A20" s="124">
        <v>3315</v>
      </c>
      <c r="B20" s="124"/>
      <c r="C20" s="124"/>
      <c r="D20" s="124"/>
      <c r="E20" s="124"/>
      <c r="F20" s="125">
        <v>995000</v>
      </c>
      <c r="G20" s="125">
        <v>995000</v>
      </c>
      <c r="H20" s="125">
        <v>994236</v>
      </c>
      <c r="I20" s="126">
        <v>0.99923216080402011</v>
      </c>
      <c r="J20" s="127" t="s">
        <v>880</v>
      </c>
    </row>
    <row r="21" spans="1:10" x14ac:dyDescent="0.2">
      <c r="A21" s="121">
        <v>3315</v>
      </c>
      <c r="B21" s="121">
        <v>5331</v>
      </c>
      <c r="C21" s="121">
        <v>1601</v>
      </c>
      <c r="D21" s="121">
        <v>32</v>
      </c>
      <c r="E21" s="121"/>
      <c r="F21" s="122">
        <v>11110000</v>
      </c>
      <c r="G21" s="122">
        <v>11110000</v>
      </c>
      <c r="H21" s="122">
        <v>11110000</v>
      </c>
      <c r="I21" s="123">
        <v>1</v>
      </c>
      <c r="J21" s="132" t="s">
        <v>884</v>
      </c>
    </row>
    <row r="22" spans="1:10" x14ac:dyDescent="0.2">
      <c r="A22" s="121">
        <v>3315</v>
      </c>
      <c r="B22" s="121">
        <v>5331</v>
      </c>
      <c r="C22" s="121">
        <v>16013</v>
      </c>
      <c r="D22" s="121">
        <v>32</v>
      </c>
      <c r="E22" s="121"/>
      <c r="F22" s="122">
        <v>995000</v>
      </c>
      <c r="G22" s="122">
        <v>995000</v>
      </c>
      <c r="H22" s="122">
        <v>995000</v>
      </c>
      <c r="I22" s="123">
        <v>1</v>
      </c>
      <c r="J22" s="132" t="s">
        <v>338</v>
      </c>
    </row>
    <row r="23" spans="1:10" x14ac:dyDescent="0.2">
      <c r="A23" s="121">
        <v>3315</v>
      </c>
      <c r="B23" s="121">
        <v>5331</v>
      </c>
      <c r="C23" s="121">
        <v>16026</v>
      </c>
      <c r="D23" s="121">
        <v>32</v>
      </c>
      <c r="E23" s="121"/>
      <c r="F23" s="122">
        <v>0</v>
      </c>
      <c r="G23" s="122">
        <v>350000</v>
      </c>
      <c r="H23" s="122">
        <v>350000</v>
      </c>
      <c r="I23" s="123">
        <v>1</v>
      </c>
      <c r="J23" s="132" t="s">
        <v>339</v>
      </c>
    </row>
    <row r="24" spans="1:10" x14ac:dyDescent="0.2">
      <c r="A24" s="121">
        <v>3315</v>
      </c>
      <c r="B24" s="121">
        <v>5331</v>
      </c>
      <c r="C24" s="121">
        <v>16027</v>
      </c>
      <c r="D24" s="121">
        <v>32</v>
      </c>
      <c r="E24" s="121"/>
      <c r="F24" s="122">
        <v>0</v>
      </c>
      <c r="G24" s="122">
        <v>540000</v>
      </c>
      <c r="H24" s="122">
        <v>540000</v>
      </c>
      <c r="I24" s="123">
        <v>1</v>
      </c>
      <c r="J24" s="132" t="s">
        <v>340</v>
      </c>
    </row>
    <row r="25" spans="1:10" x14ac:dyDescent="0.2">
      <c r="A25" s="121">
        <v>3315</v>
      </c>
      <c r="B25" s="121">
        <v>5331</v>
      </c>
      <c r="C25" s="121">
        <v>16028</v>
      </c>
      <c r="D25" s="121">
        <v>32</v>
      </c>
      <c r="E25" s="121"/>
      <c r="F25" s="122">
        <v>0</v>
      </c>
      <c r="G25" s="122">
        <v>500000</v>
      </c>
      <c r="H25" s="122">
        <v>500000</v>
      </c>
      <c r="I25" s="123">
        <v>1</v>
      </c>
      <c r="J25" s="132" t="s">
        <v>341</v>
      </c>
    </row>
    <row r="26" spans="1:10" x14ac:dyDescent="0.2">
      <c r="A26" s="121">
        <v>3315</v>
      </c>
      <c r="B26" s="121">
        <v>5331</v>
      </c>
      <c r="C26" s="121">
        <v>33191</v>
      </c>
      <c r="D26" s="121">
        <v>32</v>
      </c>
      <c r="E26" s="121"/>
      <c r="F26" s="122">
        <v>250000</v>
      </c>
      <c r="G26" s="122">
        <v>250000</v>
      </c>
      <c r="H26" s="122">
        <v>250000</v>
      </c>
      <c r="I26" s="123">
        <v>1</v>
      </c>
      <c r="J26" s="132" t="s">
        <v>342</v>
      </c>
    </row>
    <row r="27" spans="1:10" x14ac:dyDescent="0.2">
      <c r="A27" s="121">
        <v>3315</v>
      </c>
      <c r="B27" s="121">
        <v>5331</v>
      </c>
      <c r="C27" s="121">
        <v>33192</v>
      </c>
      <c r="D27" s="121">
        <v>32</v>
      </c>
      <c r="E27" s="121"/>
      <c r="F27" s="122">
        <v>70000</v>
      </c>
      <c r="G27" s="122">
        <v>70000</v>
      </c>
      <c r="H27" s="122">
        <v>70000</v>
      </c>
      <c r="I27" s="123">
        <v>1</v>
      </c>
      <c r="J27" s="132" t="s">
        <v>343</v>
      </c>
    </row>
    <row r="28" spans="1:10" x14ac:dyDescent="0.2">
      <c r="A28" s="121">
        <v>3315</v>
      </c>
      <c r="B28" s="121">
        <v>5331</v>
      </c>
      <c r="C28" s="121">
        <v>33991</v>
      </c>
      <c r="D28" s="121">
        <v>32</v>
      </c>
      <c r="E28" s="121"/>
      <c r="F28" s="122">
        <v>250000</v>
      </c>
      <c r="G28" s="122">
        <v>250000</v>
      </c>
      <c r="H28" s="122">
        <v>250000</v>
      </c>
      <c r="I28" s="123">
        <v>1</v>
      </c>
      <c r="J28" s="132" t="s">
        <v>344</v>
      </c>
    </row>
    <row r="29" spans="1:10" x14ac:dyDescent="0.2">
      <c r="A29" s="121">
        <v>3315</v>
      </c>
      <c r="B29" s="121">
        <v>6351</v>
      </c>
      <c r="C29" s="121">
        <v>16014</v>
      </c>
      <c r="D29" s="121">
        <v>32</v>
      </c>
      <c r="E29" s="121"/>
      <c r="F29" s="122">
        <v>200000</v>
      </c>
      <c r="G29" s="122">
        <v>200000</v>
      </c>
      <c r="H29" s="122">
        <v>200000</v>
      </c>
      <c r="I29" s="123">
        <v>1</v>
      </c>
      <c r="J29" s="132" t="s">
        <v>345</v>
      </c>
    </row>
    <row r="30" spans="1:10" x14ac:dyDescent="0.2">
      <c r="A30" s="121">
        <v>3315</v>
      </c>
      <c r="B30" s="121">
        <v>6351</v>
      </c>
      <c r="C30" s="121">
        <v>16021</v>
      </c>
      <c r="D30" s="121">
        <v>32</v>
      </c>
      <c r="E30" s="121"/>
      <c r="F30" s="122">
        <v>600000</v>
      </c>
      <c r="G30" s="122">
        <v>600000</v>
      </c>
      <c r="H30" s="122">
        <v>600000</v>
      </c>
      <c r="I30" s="123">
        <v>1</v>
      </c>
      <c r="J30" s="132" t="s">
        <v>346</v>
      </c>
    </row>
    <row r="31" spans="1:10" x14ac:dyDescent="0.2">
      <c r="A31" s="124">
        <v>3315</v>
      </c>
      <c r="B31" s="124"/>
      <c r="C31" s="124"/>
      <c r="D31" s="124"/>
      <c r="E31" s="124"/>
      <c r="F31" s="125">
        <v>13475000</v>
      </c>
      <c r="G31" s="125">
        <f>SUM(G21:G30)</f>
        <v>14865000</v>
      </c>
      <c r="H31" s="125">
        <f>SUM(H21:H30)</f>
        <v>14865000</v>
      </c>
      <c r="I31" s="126">
        <v>1</v>
      </c>
      <c r="J31" s="127" t="s">
        <v>486</v>
      </c>
    </row>
    <row r="32" spans="1:10" x14ac:dyDescent="0.2">
      <c r="A32" s="128">
        <v>3315</v>
      </c>
      <c r="B32" s="128"/>
      <c r="C32" s="128"/>
      <c r="D32" s="128"/>
      <c r="E32" s="128"/>
      <c r="F32" s="129">
        <v>13475000</v>
      </c>
      <c r="G32" s="129">
        <f>SUM(G31)</f>
        <v>14865000</v>
      </c>
      <c r="H32" s="129">
        <f>SUM(H31)</f>
        <v>14865000</v>
      </c>
      <c r="I32" s="130">
        <v>1</v>
      </c>
      <c r="J32" s="131" t="s">
        <v>493</v>
      </c>
    </row>
    <row r="33" spans="1:10" x14ac:dyDescent="0.2">
      <c r="A33" s="121">
        <v>3421</v>
      </c>
      <c r="B33" s="121">
        <v>5331</v>
      </c>
      <c r="C33" s="121">
        <v>1403</v>
      </c>
      <c r="D33" s="121">
        <v>36</v>
      </c>
      <c r="E33" s="121"/>
      <c r="F33" s="122">
        <v>230000</v>
      </c>
      <c r="G33" s="122">
        <v>230000</v>
      </c>
      <c r="H33" s="122">
        <v>230000</v>
      </c>
      <c r="I33" s="123">
        <v>1</v>
      </c>
      <c r="J33" s="132" t="s">
        <v>160</v>
      </c>
    </row>
    <row r="34" spans="1:10" x14ac:dyDescent="0.2">
      <c r="A34" s="124">
        <v>3421</v>
      </c>
      <c r="B34" s="124"/>
      <c r="C34" s="124"/>
      <c r="D34" s="124"/>
      <c r="E34" s="124"/>
      <c r="F34" s="125">
        <v>230000</v>
      </c>
      <c r="G34" s="125">
        <v>230000</v>
      </c>
      <c r="H34" s="125">
        <v>230000</v>
      </c>
      <c r="I34" s="126">
        <v>1</v>
      </c>
      <c r="J34" s="127" t="s">
        <v>486</v>
      </c>
    </row>
    <row r="35" spans="1:10" x14ac:dyDescent="0.2">
      <c r="A35" s="128">
        <v>3421</v>
      </c>
      <c r="B35" s="128"/>
      <c r="C35" s="128"/>
      <c r="D35" s="128"/>
      <c r="E35" s="128"/>
      <c r="F35" s="129">
        <v>230000</v>
      </c>
      <c r="G35" s="129">
        <v>230000</v>
      </c>
      <c r="H35" s="129">
        <v>230000</v>
      </c>
      <c r="I35" s="130">
        <v>1</v>
      </c>
      <c r="J35" s="131" t="s">
        <v>494</v>
      </c>
    </row>
    <row r="36" spans="1:10" x14ac:dyDescent="0.2">
      <c r="A36" s="121">
        <v>3639</v>
      </c>
      <c r="B36" s="121">
        <v>5331</v>
      </c>
      <c r="C36" s="121">
        <v>3639</v>
      </c>
      <c r="D36" s="121">
        <v>31</v>
      </c>
      <c r="E36" s="121"/>
      <c r="F36" s="122">
        <v>17161000</v>
      </c>
      <c r="G36" s="122">
        <v>17161000</v>
      </c>
      <c r="H36" s="122">
        <v>17161000</v>
      </c>
      <c r="I36" s="123">
        <v>1</v>
      </c>
      <c r="J36" s="132" t="s">
        <v>883</v>
      </c>
    </row>
    <row r="37" spans="1:10" x14ac:dyDescent="0.2">
      <c r="A37" s="121">
        <v>3639</v>
      </c>
      <c r="B37" s="121">
        <v>5331</v>
      </c>
      <c r="C37" s="121">
        <v>36392</v>
      </c>
      <c r="D37" s="121">
        <v>31</v>
      </c>
      <c r="E37" s="121"/>
      <c r="F37" s="122">
        <v>0</v>
      </c>
      <c r="G37" s="122">
        <v>700000</v>
      </c>
      <c r="H37" s="122">
        <v>700000</v>
      </c>
      <c r="I37" s="123">
        <v>1</v>
      </c>
      <c r="J37" s="132" t="s">
        <v>326</v>
      </c>
    </row>
    <row r="38" spans="1:10" x14ac:dyDescent="0.2">
      <c r="A38" s="121">
        <v>3639</v>
      </c>
      <c r="B38" s="121">
        <v>5331</v>
      </c>
      <c r="C38" s="121">
        <v>363913</v>
      </c>
      <c r="D38" s="121">
        <v>31</v>
      </c>
      <c r="E38" s="121"/>
      <c r="F38" s="122">
        <v>35000</v>
      </c>
      <c r="G38" s="122">
        <v>35000</v>
      </c>
      <c r="H38" s="122">
        <v>35000</v>
      </c>
      <c r="I38" s="123">
        <v>1</v>
      </c>
      <c r="J38" s="132" t="s">
        <v>327</v>
      </c>
    </row>
    <row r="39" spans="1:10" ht="13.5" customHeight="1" x14ac:dyDescent="0.2">
      <c r="A39" s="121">
        <v>3639</v>
      </c>
      <c r="B39" s="121">
        <v>5331</v>
      </c>
      <c r="C39" s="121">
        <v>363915</v>
      </c>
      <c r="D39" s="121">
        <v>31</v>
      </c>
      <c r="E39" s="121"/>
      <c r="F39" s="122">
        <v>0</v>
      </c>
      <c r="G39" s="122">
        <v>250000</v>
      </c>
      <c r="H39" s="122">
        <v>250000</v>
      </c>
      <c r="I39" s="123">
        <v>1</v>
      </c>
      <c r="J39" s="132" t="s">
        <v>328</v>
      </c>
    </row>
    <row r="40" spans="1:10" x14ac:dyDescent="0.2">
      <c r="A40" s="121">
        <v>3639</v>
      </c>
      <c r="B40" s="121">
        <v>5331</v>
      </c>
      <c r="C40" s="121">
        <v>363916</v>
      </c>
      <c r="D40" s="121">
        <v>31</v>
      </c>
      <c r="E40" s="121"/>
      <c r="F40" s="122">
        <v>0</v>
      </c>
      <c r="G40" s="122">
        <v>600000</v>
      </c>
      <c r="H40" s="122">
        <v>600000</v>
      </c>
      <c r="I40" s="123">
        <v>1</v>
      </c>
      <c r="J40" s="132" t="s">
        <v>329</v>
      </c>
    </row>
    <row r="41" spans="1:10" x14ac:dyDescent="0.2">
      <c r="A41" s="121">
        <v>3639</v>
      </c>
      <c r="B41" s="121">
        <v>5331</v>
      </c>
      <c r="C41" s="121">
        <v>363917</v>
      </c>
      <c r="D41" s="121">
        <v>31</v>
      </c>
      <c r="E41" s="121"/>
      <c r="F41" s="122">
        <v>0</v>
      </c>
      <c r="G41" s="122">
        <v>100000</v>
      </c>
      <c r="H41" s="122">
        <v>100000</v>
      </c>
      <c r="I41" s="123">
        <v>1</v>
      </c>
      <c r="J41" s="132" t="s">
        <v>330</v>
      </c>
    </row>
    <row r="42" spans="1:10" x14ac:dyDescent="0.2">
      <c r="A42" s="121">
        <v>3639</v>
      </c>
      <c r="B42" s="121">
        <v>5331</v>
      </c>
      <c r="C42" s="121">
        <v>363919</v>
      </c>
      <c r="D42" s="121">
        <v>31</v>
      </c>
      <c r="E42" s="121"/>
      <c r="F42" s="122">
        <v>0</v>
      </c>
      <c r="G42" s="122">
        <v>100000</v>
      </c>
      <c r="H42" s="122">
        <v>100000</v>
      </c>
      <c r="I42" s="123">
        <v>1</v>
      </c>
      <c r="J42" s="132" t="s">
        <v>331</v>
      </c>
    </row>
    <row r="43" spans="1:10" x14ac:dyDescent="0.2">
      <c r="A43" s="121">
        <v>3639</v>
      </c>
      <c r="B43" s="121">
        <v>5331</v>
      </c>
      <c r="C43" s="121">
        <v>363992</v>
      </c>
      <c r="D43" s="121">
        <v>31</v>
      </c>
      <c r="E43" s="121"/>
      <c r="F43" s="122">
        <v>0</v>
      </c>
      <c r="G43" s="122">
        <v>80000</v>
      </c>
      <c r="H43" s="122">
        <v>80000</v>
      </c>
      <c r="I43" s="123">
        <v>1</v>
      </c>
      <c r="J43" s="132" t="s">
        <v>332</v>
      </c>
    </row>
    <row r="44" spans="1:10" x14ac:dyDescent="0.2">
      <c r="A44" s="121">
        <v>3639</v>
      </c>
      <c r="B44" s="121">
        <v>5331</v>
      </c>
      <c r="C44" s="121">
        <v>363993</v>
      </c>
      <c r="D44" s="121">
        <v>31</v>
      </c>
      <c r="E44" s="121"/>
      <c r="F44" s="122">
        <v>0</v>
      </c>
      <c r="G44" s="122">
        <v>600000</v>
      </c>
      <c r="H44" s="122">
        <v>600000</v>
      </c>
      <c r="I44" s="123">
        <v>1</v>
      </c>
      <c r="J44" s="132" t="s">
        <v>333</v>
      </c>
    </row>
    <row r="45" spans="1:10" x14ac:dyDescent="0.2">
      <c r="A45" s="121">
        <v>3639</v>
      </c>
      <c r="B45" s="121">
        <v>5331</v>
      </c>
      <c r="C45" s="121">
        <v>363998</v>
      </c>
      <c r="D45" s="121">
        <v>31</v>
      </c>
      <c r="E45" s="121"/>
      <c r="F45" s="122">
        <v>0</v>
      </c>
      <c r="G45" s="122">
        <v>225000</v>
      </c>
      <c r="H45" s="122">
        <v>225000</v>
      </c>
      <c r="I45" s="123">
        <v>1</v>
      </c>
      <c r="J45" s="132" t="s">
        <v>334</v>
      </c>
    </row>
    <row r="46" spans="1:10" x14ac:dyDescent="0.2">
      <c r="A46" s="121">
        <v>3639</v>
      </c>
      <c r="B46" s="121">
        <v>6351</v>
      </c>
      <c r="C46" s="121">
        <v>36391</v>
      </c>
      <c r="D46" s="121">
        <v>31</v>
      </c>
      <c r="E46" s="121"/>
      <c r="F46" s="122">
        <v>500000</v>
      </c>
      <c r="G46" s="122">
        <v>500000</v>
      </c>
      <c r="H46" s="122">
        <v>500000</v>
      </c>
      <c r="I46" s="123">
        <v>1</v>
      </c>
      <c r="J46" s="132" t="s">
        <v>789</v>
      </c>
    </row>
    <row r="47" spans="1:10" x14ac:dyDescent="0.2">
      <c r="A47" s="121">
        <v>3639</v>
      </c>
      <c r="B47" s="121">
        <v>6351</v>
      </c>
      <c r="C47" s="121">
        <v>36399</v>
      </c>
      <c r="D47" s="121">
        <v>31</v>
      </c>
      <c r="E47" s="121"/>
      <c r="F47" s="122">
        <v>0</v>
      </c>
      <c r="G47" s="122">
        <v>260000</v>
      </c>
      <c r="H47" s="122">
        <v>260000</v>
      </c>
      <c r="I47" s="123">
        <v>1</v>
      </c>
      <c r="J47" s="132" t="s">
        <v>336</v>
      </c>
    </row>
    <row r="48" spans="1:10" x14ac:dyDescent="0.2">
      <c r="A48" s="121">
        <v>3639</v>
      </c>
      <c r="B48" s="121">
        <v>6351</v>
      </c>
      <c r="C48" s="121">
        <v>363911</v>
      </c>
      <c r="D48" s="121">
        <v>31</v>
      </c>
      <c r="E48" s="121"/>
      <c r="F48" s="122">
        <v>3957000</v>
      </c>
      <c r="G48" s="122">
        <v>3957000</v>
      </c>
      <c r="H48" s="122">
        <v>3957000</v>
      </c>
      <c r="I48" s="123">
        <v>1</v>
      </c>
      <c r="J48" s="132" t="s">
        <v>790</v>
      </c>
    </row>
    <row r="49" spans="1:10" x14ac:dyDescent="0.2">
      <c r="A49" s="121">
        <v>3639</v>
      </c>
      <c r="B49" s="121">
        <v>6351</v>
      </c>
      <c r="C49" s="121">
        <v>363912</v>
      </c>
      <c r="D49" s="121">
        <v>31</v>
      </c>
      <c r="E49" s="121"/>
      <c r="F49" s="122">
        <v>1300000</v>
      </c>
      <c r="G49" s="122">
        <v>0</v>
      </c>
      <c r="H49" s="122">
        <v>0</v>
      </c>
      <c r="I49" s="123">
        <v>0</v>
      </c>
      <c r="J49" s="132" t="s">
        <v>791</v>
      </c>
    </row>
    <row r="50" spans="1:10" x14ac:dyDescent="0.2">
      <c r="A50" s="414">
        <v>3639</v>
      </c>
      <c r="B50" s="414">
        <v>6351</v>
      </c>
      <c r="C50" s="414">
        <v>363918</v>
      </c>
      <c r="D50" s="414">
        <v>31</v>
      </c>
      <c r="E50" s="414"/>
      <c r="F50" s="415">
        <v>0</v>
      </c>
      <c r="G50" s="415">
        <v>220000</v>
      </c>
      <c r="H50" s="415">
        <v>220000</v>
      </c>
      <c r="I50" s="416">
        <v>1</v>
      </c>
      <c r="J50" s="417" t="s">
        <v>792</v>
      </c>
    </row>
    <row r="51" spans="1:10" x14ac:dyDescent="0.2">
      <c r="A51" s="124">
        <v>3639</v>
      </c>
      <c r="B51" s="124"/>
      <c r="C51" s="124"/>
      <c r="D51" s="124"/>
      <c r="E51" s="124"/>
      <c r="F51" s="125">
        <v>22953000</v>
      </c>
      <c r="G51" s="125">
        <v>24788000</v>
      </c>
      <c r="H51" s="125">
        <v>24788000</v>
      </c>
      <c r="I51" s="126">
        <v>1</v>
      </c>
      <c r="J51" s="127" t="s">
        <v>486</v>
      </c>
    </row>
    <row r="52" spans="1:10" x14ac:dyDescent="0.2">
      <c r="A52" s="128">
        <v>3639</v>
      </c>
      <c r="B52" s="128"/>
      <c r="C52" s="128"/>
      <c r="D52" s="128"/>
      <c r="E52" s="128"/>
      <c r="F52" s="129">
        <v>22953000</v>
      </c>
      <c r="G52" s="129">
        <v>24788000</v>
      </c>
      <c r="H52" s="129">
        <v>24788000</v>
      </c>
      <c r="I52" s="130">
        <v>1</v>
      </c>
      <c r="J52" s="131" t="s">
        <v>570</v>
      </c>
    </row>
    <row r="53" spans="1:10" x14ac:dyDescent="0.2">
      <c r="A53" s="200" t="s">
        <v>881</v>
      </c>
      <c r="B53" s="200"/>
      <c r="C53" s="200"/>
      <c r="D53" s="200"/>
      <c r="E53" s="200"/>
      <c r="F53" s="201">
        <f>F4+F11+F14+F17+F31+F34+F51</f>
        <v>44616400</v>
      </c>
      <c r="G53" s="201">
        <f>G4+G11+G14+G17+G31+G34+G51</f>
        <v>47841400</v>
      </c>
      <c r="H53" s="201">
        <f>H4+H11+H14+H17+H31+H34+H51</f>
        <v>47841400</v>
      </c>
      <c r="I53" s="202"/>
      <c r="J53" s="203"/>
    </row>
  </sheetData>
  <mergeCells count="1">
    <mergeCell ref="A1:J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 (str. &amp;P z &amp;N)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pane ySplit="2" topLeftCell="A3" activePane="bottomLeft" state="frozen"/>
      <selection pane="bottomLeft" activeCell="H28" sqref="H28"/>
    </sheetView>
  </sheetViews>
  <sheetFormatPr defaultRowHeight="13.5" x14ac:dyDescent="0.2"/>
  <cols>
    <col min="1" max="1" width="7.375" style="114" customWidth="1"/>
    <col min="2" max="2" width="13.625" style="115" customWidth="1"/>
    <col min="3" max="3" width="7.625" style="114" customWidth="1"/>
    <col min="4" max="4" width="40.875" style="115" customWidth="1"/>
    <col min="5" max="5" width="5.5" style="114" customWidth="1"/>
    <col min="6" max="6" width="12.5" style="134" customWidth="1"/>
    <col min="7" max="7" width="15" style="134" customWidth="1"/>
    <col min="8" max="8" width="14" style="134" customWidth="1"/>
    <col min="9" max="9" width="9.875" style="116" customWidth="1"/>
    <col min="10" max="16384" width="9" style="112"/>
  </cols>
  <sheetData>
    <row r="1" spans="1:9" ht="57.75" customHeight="1" x14ac:dyDescent="0.2">
      <c r="A1" s="566" t="s">
        <v>885</v>
      </c>
      <c r="B1" s="566"/>
      <c r="C1" s="566"/>
      <c r="D1" s="566"/>
      <c r="E1" s="566"/>
      <c r="F1" s="566"/>
      <c r="G1" s="566"/>
      <c r="H1" s="566"/>
      <c r="I1" s="566"/>
    </row>
    <row r="2" spans="1:9" ht="28.15" customHeight="1" x14ac:dyDescent="0.2">
      <c r="A2" s="117" t="s">
        <v>1</v>
      </c>
      <c r="B2" s="120" t="s">
        <v>42</v>
      </c>
      <c r="C2" s="117" t="s">
        <v>3</v>
      </c>
      <c r="D2" s="120" t="s">
        <v>30</v>
      </c>
      <c r="E2" s="117" t="s">
        <v>5</v>
      </c>
      <c r="F2" s="118" t="s">
        <v>458</v>
      </c>
      <c r="G2" s="118" t="s">
        <v>762</v>
      </c>
      <c r="H2" s="118" t="s">
        <v>763</v>
      </c>
      <c r="I2" s="119" t="s">
        <v>484</v>
      </c>
    </row>
    <row r="3" spans="1:9" x14ac:dyDescent="0.2">
      <c r="A3" s="121">
        <v>8113</v>
      </c>
      <c r="B3" s="113" t="s">
        <v>571</v>
      </c>
      <c r="C3" s="121"/>
      <c r="D3" s="412" t="s">
        <v>1096</v>
      </c>
      <c r="E3" s="121">
        <v>35</v>
      </c>
      <c r="F3" s="122">
        <v>0</v>
      </c>
      <c r="G3" s="122">
        <v>47674600</v>
      </c>
      <c r="H3" s="122">
        <v>37660993.609999999</v>
      </c>
      <c r="I3" s="192">
        <v>0.78995899999999997</v>
      </c>
    </row>
    <row r="4" spans="1:9" x14ac:dyDescent="0.2">
      <c r="A4" s="121">
        <v>8113</v>
      </c>
      <c r="B4" s="113" t="s">
        <v>571</v>
      </c>
      <c r="C4" s="121">
        <v>5181</v>
      </c>
      <c r="D4" s="412" t="s">
        <v>1035</v>
      </c>
      <c r="E4" s="121">
        <v>35</v>
      </c>
      <c r="F4" s="122">
        <v>0</v>
      </c>
      <c r="G4" s="122">
        <v>0</v>
      </c>
      <c r="H4" s="122">
        <v>10013515.07</v>
      </c>
      <c r="I4" s="192">
        <v>0</v>
      </c>
    </row>
    <row r="5" spans="1:9" x14ac:dyDescent="0.2">
      <c r="A5" s="124" t="s">
        <v>572</v>
      </c>
      <c r="B5" s="193"/>
      <c r="C5" s="124"/>
      <c r="D5" s="193"/>
      <c r="E5" s="124"/>
      <c r="F5" s="125">
        <v>0</v>
      </c>
      <c r="G5" s="125">
        <v>47674600</v>
      </c>
      <c r="H5" s="125">
        <v>47674508.68</v>
      </c>
      <c r="I5" s="194">
        <v>0.99999808451460526</v>
      </c>
    </row>
    <row r="6" spans="1:9" x14ac:dyDescent="0.2">
      <c r="A6" s="121">
        <v>8114</v>
      </c>
      <c r="B6" s="113" t="s">
        <v>886</v>
      </c>
      <c r="C6" s="121">
        <v>5181</v>
      </c>
      <c r="D6" s="412" t="s">
        <v>1036</v>
      </c>
      <c r="E6" s="121">
        <v>35</v>
      </c>
      <c r="F6" s="122">
        <v>0</v>
      </c>
      <c r="G6" s="122">
        <v>-18733300</v>
      </c>
      <c r="H6" s="122">
        <v>-18733246.260000002</v>
      </c>
      <c r="I6" s="192">
        <v>0.99999700000000002</v>
      </c>
    </row>
    <row r="7" spans="1:9" x14ac:dyDescent="0.2">
      <c r="A7" s="124" t="s">
        <v>887</v>
      </c>
      <c r="B7" s="193"/>
      <c r="C7" s="124"/>
      <c r="D7" s="193"/>
      <c r="E7" s="124"/>
      <c r="F7" s="125">
        <v>0</v>
      </c>
      <c r="G7" s="125">
        <v>-18733300</v>
      </c>
      <c r="H7" s="125">
        <v>-18733246.260000002</v>
      </c>
      <c r="I7" s="194">
        <v>0.9999971313116216</v>
      </c>
    </row>
    <row r="8" spans="1:9" x14ac:dyDescent="0.2">
      <c r="A8" s="121">
        <v>8115</v>
      </c>
      <c r="B8" s="113" t="s">
        <v>573</v>
      </c>
      <c r="C8" s="121"/>
      <c r="D8" s="412" t="s">
        <v>1037</v>
      </c>
      <c r="E8" s="121"/>
      <c r="F8" s="122">
        <v>0</v>
      </c>
      <c r="G8" s="122">
        <v>264000</v>
      </c>
      <c r="H8" s="122">
        <v>0</v>
      </c>
      <c r="I8" s="192">
        <v>0</v>
      </c>
    </row>
    <row r="9" spans="1:9" x14ac:dyDescent="0.2">
      <c r="A9" s="121">
        <v>8115</v>
      </c>
      <c r="B9" s="113" t="s">
        <v>573</v>
      </c>
      <c r="C9" s="121"/>
      <c r="D9" s="412" t="s">
        <v>1038</v>
      </c>
      <c r="E9" s="121">
        <v>35</v>
      </c>
      <c r="F9" s="122">
        <v>5774000</v>
      </c>
      <c r="G9" s="122">
        <v>11021700</v>
      </c>
      <c r="H9" s="122">
        <v>-2989678.49</v>
      </c>
      <c r="I9" s="192">
        <v>0</v>
      </c>
    </row>
    <row r="10" spans="1:9" x14ac:dyDescent="0.2">
      <c r="A10" s="124" t="s">
        <v>281</v>
      </c>
      <c r="B10" s="193"/>
      <c r="C10" s="124"/>
      <c r="D10" s="193"/>
      <c r="E10" s="124"/>
      <c r="F10" s="125">
        <v>5774000</v>
      </c>
      <c r="G10" s="125">
        <v>11285700</v>
      </c>
      <c r="H10" s="125">
        <f>SUM(H9)</f>
        <v>-2989678.49</v>
      </c>
      <c r="I10" s="194">
        <v>0</v>
      </c>
    </row>
    <row r="11" spans="1:9" x14ac:dyDescent="0.2">
      <c r="A11" s="121">
        <v>8124</v>
      </c>
      <c r="B11" s="113" t="s">
        <v>574</v>
      </c>
      <c r="C11" s="121"/>
      <c r="D11" s="412" t="s">
        <v>888</v>
      </c>
      <c r="E11" s="121">
        <v>35</v>
      </c>
      <c r="F11" s="122">
        <v>-25000</v>
      </c>
      <c r="G11" s="122">
        <v>-25000</v>
      </c>
      <c r="H11" s="122">
        <v>-25985</v>
      </c>
      <c r="I11" s="192">
        <v>1.0394000000000001</v>
      </c>
    </row>
    <row r="12" spans="1:9" x14ac:dyDescent="0.2">
      <c r="A12" s="121">
        <v>8124</v>
      </c>
      <c r="B12" s="113" t="s">
        <v>574</v>
      </c>
      <c r="C12" s="121">
        <v>126</v>
      </c>
      <c r="D12" s="412" t="s">
        <v>889</v>
      </c>
      <c r="E12" s="121">
        <v>35</v>
      </c>
      <c r="F12" s="122">
        <v>-840000</v>
      </c>
      <c r="G12" s="122">
        <v>-840000</v>
      </c>
      <c r="H12" s="122">
        <v>-840000</v>
      </c>
      <c r="I12" s="192">
        <v>1</v>
      </c>
    </row>
    <row r="13" spans="1:9" x14ac:dyDescent="0.2">
      <c r="A13" s="121">
        <v>8124</v>
      </c>
      <c r="B13" s="113" t="s">
        <v>574</v>
      </c>
      <c r="C13" s="121">
        <v>959</v>
      </c>
      <c r="D13" s="412" t="s">
        <v>38</v>
      </c>
      <c r="E13" s="121">
        <v>35</v>
      </c>
      <c r="F13" s="122">
        <v>-749000</v>
      </c>
      <c r="G13" s="122">
        <v>-749000</v>
      </c>
      <c r="H13" s="122">
        <v>-748966.8</v>
      </c>
      <c r="I13" s="192">
        <v>0.99995500000000004</v>
      </c>
    </row>
    <row r="14" spans="1:9" x14ac:dyDescent="0.2">
      <c r="A14" s="121">
        <v>8124</v>
      </c>
      <c r="B14" s="113" t="s">
        <v>574</v>
      </c>
      <c r="C14" s="121">
        <v>1261</v>
      </c>
      <c r="D14" s="113" t="s">
        <v>37</v>
      </c>
      <c r="E14" s="121">
        <v>35</v>
      </c>
      <c r="F14" s="122">
        <v>-360000</v>
      </c>
      <c r="G14" s="122">
        <v>-360000</v>
      </c>
      <c r="H14" s="122">
        <v>-360000</v>
      </c>
      <c r="I14" s="192">
        <v>1</v>
      </c>
    </row>
    <row r="15" spans="1:9" x14ac:dyDescent="0.2">
      <c r="A15" s="121">
        <v>8124</v>
      </c>
      <c r="B15" s="113" t="s">
        <v>574</v>
      </c>
      <c r="C15" s="121">
        <v>4041</v>
      </c>
      <c r="D15" s="113" t="s">
        <v>36</v>
      </c>
      <c r="E15" s="121">
        <v>35</v>
      </c>
      <c r="F15" s="122">
        <v>-502000</v>
      </c>
      <c r="G15" s="122">
        <v>-502000</v>
      </c>
      <c r="H15" s="122">
        <v>-498815.16</v>
      </c>
      <c r="I15" s="192">
        <v>0.99365499999999995</v>
      </c>
    </row>
    <row r="16" spans="1:9" x14ac:dyDescent="0.2">
      <c r="A16" s="121">
        <v>8124</v>
      </c>
      <c r="B16" s="113" t="s">
        <v>574</v>
      </c>
      <c r="C16" s="121">
        <v>6121</v>
      </c>
      <c r="D16" s="412" t="s">
        <v>485</v>
      </c>
      <c r="E16" s="121">
        <v>35</v>
      </c>
      <c r="F16" s="122">
        <v>-1070400</v>
      </c>
      <c r="G16" s="122">
        <v>-1070400</v>
      </c>
      <c r="H16" s="122">
        <v>-1070400</v>
      </c>
      <c r="I16" s="192">
        <v>1</v>
      </c>
    </row>
    <row r="17" spans="1:9" x14ac:dyDescent="0.2">
      <c r="A17" s="121">
        <v>8124</v>
      </c>
      <c r="B17" s="113" t="s">
        <v>574</v>
      </c>
      <c r="C17" s="121">
        <v>6201</v>
      </c>
      <c r="D17" s="113" t="s">
        <v>34</v>
      </c>
      <c r="E17" s="121">
        <v>35</v>
      </c>
      <c r="F17" s="122">
        <v>-1159600</v>
      </c>
      <c r="G17" s="122">
        <v>-1159600</v>
      </c>
      <c r="H17" s="122">
        <v>-1159584</v>
      </c>
      <c r="I17" s="192">
        <v>0.99998600000000004</v>
      </c>
    </row>
    <row r="18" spans="1:9" x14ac:dyDescent="0.2">
      <c r="A18" s="121">
        <v>8124</v>
      </c>
      <c r="B18" s="113" t="s">
        <v>574</v>
      </c>
      <c r="C18" s="121">
        <v>14011</v>
      </c>
      <c r="D18" s="113" t="s">
        <v>33</v>
      </c>
      <c r="E18" s="121">
        <v>35</v>
      </c>
      <c r="F18" s="122">
        <v>-1068000</v>
      </c>
      <c r="G18" s="122">
        <v>-1068000</v>
      </c>
      <c r="H18" s="122">
        <v>-1068000</v>
      </c>
      <c r="I18" s="192">
        <v>1</v>
      </c>
    </row>
    <row r="19" spans="1:9" x14ac:dyDescent="0.2">
      <c r="A19" s="124" t="s">
        <v>31</v>
      </c>
      <c r="B19" s="193"/>
      <c r="C19" s="124"/>
      <c r="D19" s="193"/>
      <c r="E19" s="124"/>
      <c r="F19" s="125">
        <v>-5774000</v>
      </c>
      <c r="G19" s="125">
        <v>-5774000</v>
      </c>
      <c r="H19" s="125">
        <v>-5771750.96</v>
      </c>
      <c r="I19" s="194">
        <v>0.9996104883962591</v>
      </c>
    </row>
    <row r="20" spans="1:9" x14ac:dyDescent="0.2">
      <c r="A20" s="418" t="s">
        <v>890</v>
      </c>
      <c r="B20" s="419"/>
      <c r="C20" s="418"/>
      <c r="D20" s="419"/>
      <c r="E20" s="418"/>
      <c r="F20" s="420">
        <v>0</v>
      </c>
      <c r="G20" s="420">
        <v>34453000</v>
      </c>
      <c r="H20" s="420">
        <f>H5+H7+H10+H19</f>
        <v>20179832.969999999</v>
      </c>
      <c r="I20" s="421">
        <v>0.67249619655762927</v>
      </c>
    </row>
  </sheetData>
  <mergeCells count="1">
    <mergeCell ref="A1:I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73" fitToHeight="0" orientation="portrait" r:id="rId1"/>
  <headerFooter>
    <oddFooter>&amp;R (str. &amp;P z &amp;N)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3.5" x14ac:dyDescent="0.2"/>
  <cols>
    <col min="1" max="1" width="7.375" style="114" customWidth="1"/>
    <col min="2" max="2" width="31.75" style="115" customWidth="1"/>
    <col min="3" max="3" width="5.5" style="114" customWidth="1"/>
    <col min="4" max="4" width="4.875" style="114" customWidth="1"/>
    <col min="5" max="5" width="4.75" style="134" customWidth="1"/>
    <col min="6" max="6" width="7.875" style="134" customWidth="1"/>
    <col min="7" max="7" width="14.5" style="134" customWidth="1"/>
    <col min="8" max="8" width="9.875" style="116" customWidth="1"/>
    <col min="9" max="16384" width="9" style="112"/>
  </cols>
  <sheetData>
    <row r="1" spans="1:8" ht="57.75" customHeight="1" x14ac:dyDescent="0.2">
      <c r="A1" s="566" t="s">
        <v>1030</v>
      </c>
      <c r="B1" s="566"/>
      <c r="C1" s="566"/>
      <c r="D1" s="566"/>
      <c r="E1" s="566"/>
      <c r="F1" s="566"/>
      <c r="G1" s="566"/>
      <c r="H1" s="566"/>
    </row>
    <row r="2" spans="1:8" ht="56.25" customHeight="1" x14ac:dyDescent="0.2">
      <c r="A2" s="117" t="s">
        <v>1</v>
      </c>
      <c r="B2" s="120" t="s">
        <v>42</v>
      </c>
      <c r="C2" s="117" t="s">
        <v>5</v>
      </c>
      <c r="D2" s="117" t="s">
        <v>2</v>
      </c>
      <c r="E2" s="118" t="s">
        <v>458</v>
      </c>
      <c r="F2" s="118" t="s">
        <v>762</v>
      </c>
      <c r="G2" s="118" t="s">
        <v>763</v>
      </c>
      <c r="H2" s="119" t="s">
        <v>484</v>
      </c>
    </row>
    <row r="3" spans="1:8" x14ac:dyDescent="0.2">
      <c r="A3" s="422">
        <v>4134</v>
      </c>
      <c r="B3" s="423" t="s">
        <v>41</v>
      </c>
      <c r="C3" s="422"/>
      <c r="D3" s="422">
        <v>6330</v>
      </c>
      <c r="E3" s="424">
        <v>0</v>
      </c>
      <c r="F3" s="424">
        <v>0</v>
      </c>
      <c r="G3" s="424">
        <v>206043421.09999999</v>
      </c>
      <c r="H3" s="425">
        <v>0</v>
      </c>
    </row>
    <row r="4" spans="1:8" x14ac:dyDescent="0.2">
      <c r="A4" s="124" t="s">
        <v>13</v>
      </c>
      <c r="B4" s="193"/>
      <c r="C4" s="124"/>
      <c r="D4" s="124"/>
      <c r="E4" s="125">
        <v>0</v>
      </c>
      <c r="F4" s="125">
        <v>0</v>
      </c>
      <c r="G4" s="125">
        <v>206043421.09999999</v>
      </c>
      <c r="H4" s="194">
        <v>0</v>
      </c>
    </row>
    <row r="5" spans="1:8" x14ac:dyDescent="0.2">
      <c r="A5" s="121">
        <v>5342</v>
      </c>
      <c r="B5" s="113" t="s">
        <v>40</v>
      </c>
      <c r="C5" s="121">
        <v>81</v>
      </c>
      <c r="D5" s="121">
        <v>6330</v>
      </c>
      <c r="E5" s="122">
        <v>0</v>
      </c>
      <c r="F5" s="122">
        <v>0</v>
      </c>
      <c r="G5" s="122">
        <v>822647</v>
      </c>
      <c r="H5" s="192">
        <v>0</v>
      </c>
    </row>
    <row r="6" spans="1:8" x14ac:dyDescent="0.2">
      <c r="A6" s="121">
        <v>5342</v>
      </c>
      <c r="B6" s="113" t="s">
        <v>40</v>
      </c>
      <c r="C6" s="121">
        <v>90</v>
      </c>
      <c r="D6" s="121">
        <v>6330</v>
      </c>
      <c r="E6" s="122">
        <v>0</v>
      </c>
      <c r="F6" s="122">
        <v>0</v>
      </c>
      <c r="G6" s="122">
        <v>45832</v>
      </c>
      <c r="H6" s="192">
        <v>0</v>
      </c>
    </row>
    <row r="7" spans="1:8" x14ac:dyDescent="0.2">
      <c r="A7" s="121">
        <v>5345</v>
      </c>
      <c r="B7" s="113" t="s">
        <v>39</v>
      </c>
      <c r="C7" s="121"/>
      <c r="D7" s="121">
        <v>6330</v>
      </c>
      <c r="E7" s="122">
        <v>0</v>
      </c>
      <c r="F7" s="122">
        <v>0</v>
      </c>
      <c r="G7" s="122">
        <v>205174942.09999999</v>
      </c>
      <c r="H7" s="192">
        <v>0</v>
      </c>
    </row>
    <row r="8" spans="1:8" x14ac:dyDescent="0.2">
      <c r="A8" s="124" t="s">
        <v>14</v>
      </c>
      <c r="B8" s="193"/>
      <c r="C8" s="124"/>
      <c r="D8" s="124"/>
      <c r="E8" s="125">
        <v>0</v>
      </c>
      <c r="F8" s="125">
        <v>0</v>
      </c>
      <c r="G8" s="125">
        <v>206043421.09999999</v>
      </c>
      <c r="H8" s="194">
        <v>0</v>
      </c>
    </row>
  </sheetData>
  <mergeCells count="1">
    <mergeCell ref="A1:H1"/>
  </mergeCells>
  <printOptions horizontalCentered="1"/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 (str. &amp;P z 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10</vt:i4>
      </vt:variant>
    </vt:vector>
  </HeadingPairs>
  <TitlesOfParts>
    <vt:vector size="34" baseType="lpstr">
      <vt:lpstr>Rekapitulace hosp. 2018</vt:lpstr>
      <vt:lpstr>Rekapitulace příjmy 2018</vt:lpstr>
      <vt:lpstr>Porovn. daň. příjmů 2014-2018</vt:lpstr>
      <vt:lpstr>Rekapitulace výdajů 2018</vt:lpstr>
      <vt:lpstr>Příjmy  2018</vt:lpstr>
      <vt:lpstr>Výdaje 2018</vt:lpstr>
      <vt:lpstr>Poskytnuté příspěvky 2018</vt:lpstr>
      <vt:lpstr>Financování 2018</vt:lpstr>
      <vt:lpstr>Konsolidace 2018</vt:lpstr>
      <vt:lpstr>Zůstatky BÚ 2018</vt:lpstr>
      <vt:lpstr>Fondy 2018</vt:lpstr>
      <vt:lpstr>Majetek 2018</vt:lpstr>
      <vt:lpstr>Úvěry 2018</vt:lpstr>
      <vt:lpstr>Přijaté dotace  2018</vt:lpstr>
      <vt:lpstr>Poskytnuté dotace 2018 </vt:lpstr>
      <vt:lpstr>Pohledávky HČ 2018</vt:lpstr>
      <vt:lpstr>Hosp. č. - nákl. a výnosy 2018</vt:lpstr>
      <vt:lpstr>Hosp. č. - celkem V+N 2018</vt:lpstr>
      <vt:lpstr>Hosp. č. - plnění 2018</vt:lpstr>
      <vt:lpstr>Hosp. č. - pohledávky 2018</vt:lpstr>
      <vt:lpstr>HoČ - stav BÚ, závazky 2018</vt:lpstr>
      <vt:lpstr>PO školské - V+N 2018</vt:lpstr>
      <vt:lpstr>PO TSMS, ZS-A - V + N 2018 </vt:lpstr>
      <vt:lpstr>List1</vt:lpstr>
      <vt:lpstr>'Financování 2018'!Názvy_tisku</vt:lpstr>
      <vt:lpstr>'Konsolidace 2018'!Názvy_tisku</vt:lpstr>
      <vt:lpstr>'Porovn. daň. příjmů 2014-2018'!Názvy_tisku</vt:lpstr>
      <vt:lpstr>'Poskytnuté příspěvky 2018'!Názvy_tisku</vt:lpstr>
      <vt:lpstr>'Přijaté dotace  2018'!Názvy_tisku</vt:lpstr>
      <vt:lpstr>'Příjmy  2018'!Názvy_tisku</vt:lpstr>
      <vt:lpstr>'Rekapitulace hosp. 2018'!Názvy_tisku</vt:lpstr>
      <vt:lpstr>'Rekapitulace příjmy 2018'!Názvy_tisku</vt:lpstr>
      <vt:lpstr>'Rekapitulace výdajů 2018'!Názvy_tisku</vt:lpstr>
      <vt:lpstr>'Výdaje 2018'!Názvy_tisku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2017-03-02T13:59:51Z</dcterms:created>
  <dcterms:modified xsi:type="dcterms:W3CDTF">2019-05-09T09:12:30Z</dcterms:modified>
</cp:coreProperties>
</file>