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ra.vranova\Documents\Rozpočet\Rozpočet 2024\Schválený\"/>
    </mc:Choice>
  </mc:AlternateContent>
  <bookViews>
    <workbookView xWindow="0" yWindow="0" windowWidth="28800" windowHeight="12300"/>
  </bookViews>
  <sheets>
    <sheet name="Závazné ukazatele" sheetId="1" r:id="rId1"/>
  </sheets>
  <calcPr calcId="162913"/>
</workbook>
</file>

<file path=xl/calcChain.xml><?xml version="1.0" encoding="utf-8"?>
<calcChain xmlns="http://schemas.openxmlformats.org/spreadsheetml/2006/main">
  <c r="D8" i="1" l="1"/>
  <c r="D85" i="1" l="1"/>
  <c r="D35" i="1"/>
  <c r="D32" i="1"/>
  <c r="D21" i="1" l="1"/>
  <c r="D13" i="1" l="1"/>
  <c r="D27" i="1" s="1"/>
  <c r="D11" i="1" l="1"/>
  <c r="D96" i="1" l="1"/>
  <c r="D37" i="1" l="1"/>
  <c r="B32" i="1" l="1"/>
  <c r="C96" i="1" l="1"/>
  <c r="C12" i="1" l="1"/>
  <c r="D39" i="1"/>
  <c r="B27" i="1"/>
  <c r="C17" i="1"/>
  <c r="C27" i="1" l="1"/>
  <c r="C62" i="1"/>
  <c r="B97" i="1" l="1"/>
  <c r="B94" i="1"/>
  <c r="B96" i="1" s="1"/>
  <c r="B74" i="1"/>
  <c r="B62" i="1"/>
  <c r="B59" i="1"/>
  <c r="B8" i="1" l="1"/>
  <c r="C8" i="1"/>
  <c r="C85" i="1" l="1"/>
  <c r="B85" i="1"/>
  <c r="D46" i="1" l="1"/>
  <c r="D100" i="1" s="1"/>
  <c r="C46" i="1"/>
  <c r="C100" i="1" s="1"/>
  <c r="B46" i="1"/>
  <c r="B100" i="1" s="1"/>
  <c r="C37" i="1"/>
  <c r="C39" i="1" s="1"/>
  <c r="B37" i="1"/>
  <c r="B39" i="1" s="1"/>
  <c r="B101" i="1" l="1"/>
  <c r="C101" i="1"/>
  <c r="D101" i="1"/>
  <c r="D103" i="1" s="1"/>
  <c r="D105" i="1" s="1"/>
</calcChain>
</file>

<file path=xl/sharedStrings.xml><?xml version="1.0" encoding="utf-8"?>
<sst xmlns="http://schemas.openxmlformats.org/spreadsheetml/2006/main" count="107" uniqueCount="105">
  <si>
    <t>Text</t>
  </si>
  <si>
    <t>Třída POL   Název třídy</t>
  </si>
  <si>
    <t>Třída 1 - Daňové příjmy</t>
  </si>
  <si>
    <t>Třída 2 - Nedaňové příjmy</t>
  </si>
  <si>
    <t>Třída 3 - Kapitálové příjmy</t>
  </si>
  <si>
    <t>Třída 4 - Přijaté transfery</t>
  </si>
  <si>
    <t>Příjmy celkem</t>
  </si>
  <si>
    <t>Třída 5 - Běžné výdaje</t>
  </si>
  <si>
    <t>ORJ 10 - Kancelář tajemníka - ostatní výdaje</t>
  </si>
  <si>
    <t>ORJ 20 - Odbor stavebního úřadu, ŽP - ostatní výdaje</t>
  </si>
  <si>
    <t>ORJ 30 - Finanční odbor</t>
  </si>
  <si>
    <t>ORJ 30 - Finanční odbor celkem</t>
  </si>
  <si>
    <t xml:space="preserve">ORJ 50 - Odbor sociálních věcí </t>
  </si>
  <si>
    <t xml:space="preserve">ORJ 60 - Odbor správních činností </t>
  </si>
  <si>
    <t>ORJ 80 - Městský úřad celkem</t>
  </si>
  <si>
    <t xml:space="preserve">ORJ 90 - Městská policie </t>
  </si>
  <si>
    <t>Třída 5 - Běžné výdaje celkem</t>
  </si>
  <si>
    <t>Třída 6 - Kapitálové výdaje</t>
  </si>
  <si>
    <t>Třída 6 - Kapitálové výdaje celkem</t>
  </si>
  <si>
    <t>Výdaje celkem</t>
  </si>
  <si>
    <t>ORJ 72 - MAP</t>
  </si>
  <si>
    <t>ORJ 30 - Finanční odbor - investiční účelové příspěvky - TSMS</t>
  </si>
  <si>
    <t>ORJ 30 - Finanční odbor - investiční účelové příspěvky - ZS-A</t>
  </si>
  <si>
    <t>ORJ 40 - Odbor správy budov</t>
  </si>
  <si>
    <t>ORJ 40 - Odbor investic</t>
  </si>
  <si>
    <t>ORJ 81 - Městský úřad - ostatní výdaje</t>
  </si>
  <si>
    <t>ORJ 82 - Městský úřad - odměny ZO</t>
  </si>
  <si>
    <t>ORJ 41 - Odbor IR - III/0501 - průtah Slavkov</t>
  </si>
  <si>
    <t>ORJ 41 - Odbor IR - PD - ul. Jiráskova</t>
  </si>
  <si>
    <t>ORJ 41 - Odbor IR - PD - regenerace sídliště Nádražní</t>
  </si>
  <si>
    <t>ORJ 41 - Odbor IR - PD - poldr za kotelnou</t>
  </si>
  <si>
    <t>ORJ 41 - Odbor IR - PD - Napoleonská expozice</t>
  </si>
  <si>
    <t>ORJ 41 - Odbor IR - PD - parkování + hřiště na stadionu</t>
  </si>
  <si>
    <t>ORJ 41 - Odbor IR - PD - Myslivecký areál</t>
  </si>
  <si>
    <t>ORJ 41 - Odbor IR - VO</t>
  </si>
  <si>
    <t>ORJ 41 - Odbor SB - PD - Husova 63</t>
  </si>
  <si>
    <t>ORJ 41 - Odbor IR celkem</t>
  </si>
  <si>
    <t>ORJ 30 - Finanční odbor - investiční účelové příspěvky - DSO Dr. Kounice</t>
  </si>
  <si>
    <t>ORJ 30 - Finanční odbor - investiční účelový příspěvek - MŠ</t>
  </si>
  <si>
    <t>ORJ 41 - Odboru IR - PD - ulice Polní</t>
  </si>
  <si>
    <t>ORJ 41 - Odbor IR - PD - Koláčkovo nám.</t>
  </si>
  <si>
    <t xml:space="preserve">ORJ 41 - Odbor IR - CS Bonaparte </t>
  </si>
  <si>
    <t>ORJ 41 - Odbor IR - výkupy pozemků</t>
  </si>
  <si>
    <t>ORJ 41 - Odbor IR -  rekonstrukce zídky ZŠ Komenského</t>
  </si>
  <si>
    <t>ORJ 41 - Odbor IR - rekonstrukce ČSA</t>
  </si>
  <si>
    <t>ORJ 41 - Odbor IR - PD ul. Havlíčkova</t>
  </si>
  <si>
    <t>ORJ 41 - Odboru IR - PD přístavba ZŠ Tyršova</t>
  </si>
  <si>
    <t>ORJ 43 - Odbor SB - rekonstrukce bytových jader</t>
  </si>
  <si>
    <t>ORJ 43 - Odbor SB - rekonstrukce Úzká 643</t>
  </si>
  <si>
    <t>ORJ 43 - Odbor SB - kotelna Úzká 643</t>
  </si>
  <si>
    <t>ORJ 45 - Odbor SB - poliklinika - elektromagnetický pohon dveří</t>
  </si>
  <si>
    <t>ORJ 43-46 - Odbor správy budov celkem</t>
  </si>
  <si>
    <t>ORJ 80 - Odbor - Městský úřad - projekt V109, kyberbezpečnost</t>
  </si>
  <si>
    <t>ORJ 41 - Odbor IR - PD - rekonstrukce RD 1002 - dětská skupina</t>
  </si>
  <si>
    <t>ORJ 41 - Odbor IR - místní rozhlas</t>
  </si>
  <si>
    <t>ORJ 41 - Odbor IR - dětská hřiště</t>
  </si>
  <si>
    <t>ORJ 41 - Odbor IR - ZŠ Komenského - gastro</t>
  </si>
  <si>
    <t xml:space="preserve"> - Základní umělecká škola</t>
  </si>
  <si>
    <t xml:space="preserve"> - Dům dětí a mládeže</t>
  </si>
  <si>
    <t>Skutečnost 2022</t>
  </si>
  <si>
    <t xml:space="preserve"> - Technické služby města Slavkov u Brna - provoz</t>
  </si>
  <si>
    <t xml:space="preserve"> - Technické služby města Slavkov u Brna - účelové příspěvky</t>
  </si>
  <si>
    <t xml:space="preserve"> - Zámek Slavkov-Austerlitz - provoz</t>
  </si>
  <si>
    <t xml:space="preserve"> - Zámek Slavkov-Austerlitz - účelové příspěvky</t>
  </si>
  <si>
    <t xml:space="preserve"> - Mateřská škola - provoz</t>
  </si>
  <si>
    <t xml:space="preserve"> - Mateřská škola - účelové příspěvky</t>
  </si>
  <si>
    <t>ORJ 30 - Finanční odbor - investiční účelové příspěvky - ZŠ Kom.</t>
  </si>
  <si>
    <t>ORJ 73 - Kultura</t>
  </si>
  <si>
    <t>ORJ 41 - Odbor IR - JSDH rekonstrukce budovy</t>
  </si>
  <si>
    <t>ORJ 41 - Odbor IR - radar Velešovice</t>
  </si>
  <si>
    <t>ORJ 41 - Odbor IR - elektroinstalace - Palackého nám. 64</t>
  </si>
  <si>
    <t>ORJ 41 - Odbor IR - křižovatka Tyršova-Čelakovského</t>
  </si>
  <si>
    <t>ORJ 41 - Odbor IR - komunikace ISŠ a ZŠ Komenského</t>
  </si>
  <si>
    <t>ORJ 43 - Odbor SB - požízení pracovního vozu</t>
  </si>
  <si>
    <t>ORJ 44 - Odbor SB - pořízení elektrokotlů</t>
  </si>
  <si>
    <t>ORJ 71 - Odbor vnějších vztahů - dar Post Bellum, Křenovice</t>
  </si>
  <si>
    <t>Rozpočet 2023</t>
  </si>
  <si>
    <t xml:space="preserve">ORJ 71 - Odbor vnějších vztahů </t>
  </si>
  <si>
    <t xml:space="preserve"> - Základní škola Komenského - provoz</t>
  </si>
  <si>
    <t xml:space="preserve"> - Základní škola Komenského - účelové příspěvky</t>
  </si>
  <si>
    <t xml:space="preserve"> - Základní škola Tyršova - provoz</t>
  </si>
  <si>
    <t xml:space="preserve"> - Základní škola Tyršova - účelové příspěvky</t>
  </si>
  <si>
    <t>Příjmy -výdaje</t>
  </si>
  <si>
    <t>Splátky úvěrů</t>
  </si>
  <si>
    <t xml:space="preserve"> - rezerva energie</t>
  </si>
  <si>
    <t>ORJ 44 - Odbor SB - požárně-bezpečnostní řešení SCB</t>
  </si>
  <si>
    <t>Závazné ukazatele</t>
  </si>
  <si>
    <t xml:space="preserve"> - Dům dětí a mládeže - průtoková dotace</t>
  </si>
  <si>
    <t>ORJ 41 - Odbor IR - Plánovací smlouva ul. Slovanská - Radilová</t>
  </si>
  <si>
    <t>ORJ 41 - Odbor IR - Plánovací smlouva - Mgr. Havránek</t>
  </si>
  <si>
    <t>ORJ 41 - Odbor IR - Plánovací smlouva Na Vyhlídce</t>
  </si>
  <si>
    <t>ORJ 41 - Odbor IR - Plánovací smlouva ul. Lesní</t>
  </si>
  <si>
    <t>ORJ 41 - Odbor IR - PD parkoviště B. Němcové, Lidická</t>
  </si>
  <si>
    <t>ORJ 41 - Odbor IR - PD - rozšíření kapacity hřbitova</t>
  </si>
  <si>
    <t xml:space="preserve">ORJ 41 - Odbor IR - změna územního plánu č. 6, standardizace </t>
  </si>
  <si>
    <t>ORJ 41 - Odbor IR - změna územního plánu - územní studie</t>
  </si>
  <si>
    <t>ORJ 44 - Odbor SB - Vybudování jednotné kotelny - Palackého nám. 89</t>
  </si>
  <si>
    <t>ORJ 45 - Odbor SB - poliklinika - Rekonstrukce ordinací</t>
  </si>
  <si>
    <t>ORJ 41 - Odbor IR - Statika atletického stadionu</t>
  </si>
  <si>
    <t>ORJ 43 - Odbor SB - PD - rekonstrukce bytu Palackého nám. 123</t>
  </si>
  <si>
    <t>ORJ 41 - Odbor IR - ZŠ Komenského (předfinancování + spoluúčast)</t>
  </si>
  <si>
    <t>ORJ 41 - Odbor IR - kompostárna - váha</t>
  </si>
  <si>
    <t>Schodek celkem</t>
  </si>
  <si>
    <t>ORJ 41 - Odbor IR - Mateřská škola</t>
  </si>
  <si>
    <t>Rozpočet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</si>
</sst>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6" x14ac:knownFonts="1">
    <font>
      <sz val="10.85"/>
      <name val="Cambria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.85"/>
      <name val="Cambria"/>
      <family val="1"/>
      <charset val="238"/>
    </font>
    <font>
      <b/>
      <sz val="10.85"/>
      <name val="Cambria"/>
      <family val="1"/>
      <charset val="238"/>
    </font>
    <font>
      <sz val="11.25"/>
      <name val="Cambria"/>
      <family val="1"/>
      <charset val="238"/>
    </font>
    <font>
      <sz val="10.85"/>
      <name val="Cambria"/>
      <family val="1"/>
      <charset val="238"/>
    </font>
    <font>
      <sz val="10"/>
      <name val="Arial CE"/>
      <charset val="238"/>
    </font>
    <font>
      <b/>
      <sz val="8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8"/>
      <name val="Cambria"/>
      <family val="1"/>
      <charset val="238"/>
    </font>
    <font>
      <b/>
      <sz val="8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6" fillId="0" borderId="0"/>
    <xf numFmtId="0" fontId="8" fillId="0" borderId="0"/>
    <xf numFmtId="0" fontId="7" fillId="0" borderId="0"/>
    <xf numFmtId="0" fontId="4" fillId="0" borderId="0"/>
    <xf numFmtId="0" fontId="2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/>
    <xf numFmtId="0" fontId="9" fillId="0" borderId="1" xfId="1" applyFont="1" applyFill="1" applyBorder="1" applyAlignment="1">
      <alignment horizontal="left" vertical="top"/>
    </xf>
    <xf numFmtId="4" fontId="9" fillId="0" borderId="1" xfId="1" applyNumberFormat="1" applyFont="1" applyFill="1" applyBorder="1"/>
    <xf numFmtId="0" fontId="9" fillId="2" borderId="1" xfId="1" applyFont="1" applyFill="1" applyBorder="1" applyAlignment="1">
      <alignment horizontal="left" vertical="top"/>
    </xf>
    <xf numFmtId="4" fontId="9" fillId="2" borderId="1" xfId="1" applyNumberFormat="1" applyFont="1" applyFill="1" applyBorder="1"/>
    <xf numFmtId="4" fontId="10" fillId="0" borderId="1" xfId="1" applyNumberFormat="1" applyFont="1" applyFill="1" applyBorder="1"/>
    <xf numFmtId="0" fontId="10" fillId="0" borderId="1" xfId="1" applyFont="1" applyFill="1" applyBorder="1"/>
    <xf numFmtId="0" fontId="9" fillId="2" borderId="1" xfId="1" applyFont="1" applyFill="1" applyBorder="1"/>
    <xf numFmtId="4" fontId="11" fillId="0" borderId="1" xfId="3" applyNumberFormat="1" applyFont="1" applyFill="1" applyBorder="1" applyAlignment="1" applyProtection="1">
      <alignment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/>
    <xf numFmtId="0" fontId="9" fillId="2" borderId="1" xfId="1" applyFont="1" applyFill="1" applyBorder="1" applyAlignment="1">
      <alignment vertical="center"/>
    </xf>
    <xf numFmtId="4" fontId="9" fillId="2" borderId="1" xfId="1" applyNumberFormat="1" applyFont="1" applyFill="1" applyBorder="1" applyAlignment="1">
      <alignment vertical="center"/>
    </xf>
    <xf numFmtId="0" fontId="0" fillId="0" borderId="0" xfId="0" applyFill="1"/>
    <xf numFmtId="4" fontId="0" fillId="0" borderId="0" xfId="0" applyNumberFormat="1"/>
    <xf numFmtId="0" fontId="5" fillId="0" borderId="0" xfId="0" applyFont="1"/>
    <xf numFmtId="0" fontId="9" fillId="0" borderId="1" xfId="1" applyFont="1" applyFill="1" applyBorder="1" applyAlignment="1">
      <alignment horizontal="center" vertical="center" wrapText="1"/>
    </xf>
    <xf numFmtId="4" fontId="13" fillId="0" borderId="1" xfId="3" applyNumberFormat="1" applyFont="1" applyFill="1" applyBorder="1" applyAlignment="1" applyProtection="1">
      <alignment wrapText="1"/>
    </xf>
    <xf numFmtId="4" fontId="11" fillId="0" borderId="1" xfId="3" applyNumberFormat="1" applyFont="1" applyFill="1" applyBorder="1" applyAlignment="1" applyProtection="1">
      <alignment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0" xfId="1" applyFont="1"/>
    <xf numFmtId="4" fontId="9" fillId="0" borderId="0" xfId="1" applyNumberFormat="1" applyFont="1" applyFill="1" applyBorder="1"/>
    <xf numFmtId="0" fontId="5" fillId="0" borderId="0" xfId="0" applyFont="1" applyFill="1"/>
    <xf numFmtId="0" fontId="12" fillId="0" borderId="0" xfId="0" applyFont="1" applyFill="1"/>
    <xf numFmtId="0" fontId="10" fillId="0" borderId="0" xfId="1" applyFont="1"/>
    <xf numFmtId="4" fontId="9" fillId="0" borderId="1" xfId="1" applyNumberFormat="1" applyFont="1" applyBorder="1"/>
    <xf numFmtId="4" fontId="15" fillId="0" borderId="1" xfId="3" applyNumberFormat="1" applyFont="1" applyFill="1" applyBorder="1" applyAlignment="1" applyProtection="1">
      <alignment vertical="center" wrapText="1"/>
    </xf>
    <xf numFmtId="4" fontId="15" fillId="0" borderId="1" xfId="1" applyNumberFormat="1" applyFont="1" applyFill="1" applyBorder="1"/>
    <xf numFmtId="4" fontId="11" fillId="0" borderId="1" xfId="1" applyNumberFormat="1" applyFont="1" applyFill="1" applyBorder="1"/>
    <xf numFmtId="4" fontId="3" fillId="0" borderId="0" xfId="1" applyNumberFormat="1"/>
    <xf numFmtId="0" fontId="1" fillId="0" borderId="0" xfId="1" applyFont="1"/>
    <xf numFmtId="0" fontId="3" fillId="0" borderId="0" xfId="1" applyFill="1"/>
    <xf numFmtId="0" fontId="1" fillId="0" borderId="0" xfId="1" applyFont="1" applyAlignment="1">
      <alignment horizontal="right"/>
    </xf>
    <xf numFmtId="0" fontId="1" fillId="0" borderId="0" xfId="1" applyFont="1" applyFill="1"/>
    <xf numFmtId="0" fontId="9" fillId="0" borderId="2" xfId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0" fontId="9" fillId="0" borderId="4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top"/>
    </xf>
  </cellXfs>
  <cellStyles count="9">
    <cellStyle name="Měna 2 2" xfId="8"/>
    <cellStyle name="Normální" xfId="0" builtinId="0"/>
    <cellStyle name="Normální 11" xfId="2"/>
    <cellStyle name="Normální 2" xfId="4"/>
    <cellStyle name="Normální 2 2" xfId="1"/>
    <cellStyle name="Normální 2 3" xfId="7"/>
    <cellStyle name="Normální 3" xfId="5"/>
    <cellStyle name="Normální 3 2" xfId="3"/>
    <cellStyle name="Normální 4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tabSelected="1" zoomScaleNormal="100" workbookViewId="0">
      <selection activeCell="A3" sqref="A3:D3"/>
    </sheetView>
  </sheetViews>
  <sheetFormatPr defaultColWidth="9" defaultRowHeight="15" x14ac:dyDescent="0.25"/>
  <cols>
    <col min="1" max="1" width="42" style="1" customWidth="1"/>
    <col min="2" max="2" width="11.625" style="1" customWidth="1"/>
    <col min="3" max="4" width="11.25" style="1" customWidth="1"/>
    <col min="5" max="16384" width="9" style="1"/>
  </cols>
  <sheetData>
    <row r="1" spans="1:12" ht="24" customHeight="1" x14ac:dyDescent="0.25">
      <c r="A1" s="40" t="s">
        <v>86</v>
      </c>
      <c r="B1" s="40"/>
      <c r="C1" s="40"/>
      <c r="D1" s="40"/>
    </row>
    <row r="2" spans="1:12" ht="36.6" customHeight="1" x14ac:dyDescent="0.25">
      <c r="A2" s="10" t="s">
        <v>0</v>
      </c>
      <c r="B2" s="20" t="s">
        <v>59</v>
      </c>
      <c r="C2" s="20" t="s">
        <v>76</v>
      </c>
      <c r="D2" s="17" t="s">
        <v>104</v>
      </c>
    </row>
    <row r="3" spans="1:12" x14ac:dyDescent="0.25">
      <c r="A3" s="41" t="s">
        <v>1</v>
      </c>
      <c r="B3" s="41"/>
      <c r="C3" s="41"/>
      <c r="D3" s="41"/>
    </row>
    <row r="4" spans="1:12" ht="15" customHeight="1" x14ac:dyDescent="0.25">
      <c r="A4" s="2" t="s">
        <v>2</v>
      </c>
      <c r="B4" s="3">
        <v>180012.87</v>
      </c>
      <c r="C4" s="3">
        <v>157948</v>
      </c>
      <c r="D4" s="3">
        <v>172783</v>
      </c>
      <c r="J4" s="32"/>
      <c r="K4" s="32"/>
      <c r="L4" s="32"/>
    </row>
    <row r="5" spans="1:12" ht="15" customHeight="1" x14ac:dyDescent="0.25">
      <c r="A5" s="2" t="s">
        <v>3</v>
      </c>
      <c r="B5" s="3">
        <v>60262.35</v>
      </c>
      <c r="C5" s="3">
        <v>22791.4</v>
      </c>
      <c r="D5" s="3">
        <v>27889.5</v>
      </c>
    </row>
    <row r="6" spans="1:12" ht="15" customHeight="1" x14ac:dyDescent="0.25">
      <c r="A6" s="2" t="s">
        <v>4</v>
      </c>
      <c r="B6" s="3">
        <v>944.6</v>
      </c>
      <c r="C6" s="3">
        <v>0</v>
      </c>
      <c r="D6" s="3">
        <v>0</v>
      </c>
    </row>
    <row r="7" spans="1:12" ht="15" customHeight="1" x14ac:dyDescent="0.25">
      <c r="A7" s="2" t="s">
        <v>5</v>
      </c>
      <c r="B7" s="3">
        <v>42121.52</v>
      </c>
      <c r="C7" s="3">
        <v>33281</v>
      </c>
      <c r="D7" s="3">
        <v>33847</v>
      </c>
    </row>
    <row r="8" spans="1:12" ht="15" customHeight="1" x14ac:dyDescent="0.25">
      <c r="A8" s="4" t="s">
        <v>6</v>
      </c>
      <c r="B8" s="5">
        <f t="shared" ref="B8:C8" si="0">SUM(B4:B7)</f>
        <v>283341.34000000003</v>
      </c>
      <c r="C8" s="5">
        <f t="shared" si="0"/>
        <v>214020.4</v>
      </c>
      <c r="D8" s="5">
        <f>SUM(D4:D7)</f>
        <v>234519.5</v>
      </c>
    </row>
    <row r="9" spans="1:12" ht="15" customHeight="1" x14ac:dyDescent="0.25">
      <c r="A9" s="39" t="s">
        <v>7</v>
      </c>
      <c r="B9" s="39"/>
      <c r="C9" s="39"/>
      <c r="D9" s="39"/>
      <c r="I9" s="34"/>
    </row>
    <row r="10" spans="1:12" x14ac:dyDescent="0.25">
      <c r="A10" s="11" t="s">
        <v>8</v>
      </c>
      <c r="B10" s="3">
        <v>803.04</v>
      </c>
      <c r="C10" s="3">
        <v>1143</v>
      </c>
      <c r="D10" s="3">
        <v>943</v>
      </c>
    </row>
    <row r="11" spans="1:12" x14ac:dyDescent="0.25">
      <c r="A11" s="11" t="s">
        <v>9</v>
      </c>
      <c r="B11" s="3">
        <v>8833.6</v>
      </c>
      <c r="C11" s="3">
        <v>12840</v>
      </c>
      <c r="D11" s="3">
        <f>2750+10640-1800+4500</f>
        <v>16090</v>
      </c>
      <c r="E11" s="26"/>
      <c r="J11" s="32"/>
    </row>
    <row r="12" spans="1:12" customFormat="1" x14ac:dyDescent="0.25">
      <c r="A12" s="7" t="s">
        <v>10</v>
      </c>
      <c r="B12" s="6">
        <v>12983.65</v>
      </c>
      <c r="C12" s="6">
        <f>11171.9-6300</f>
        <v>4871.8999999999996</v>
      </c>
      <c r="D12" s="6">
        <v>5644</v>
      </c>
      <c r="F12" s="15"/>
      <c r="I12" s="33"/>
      <c r="J12" s="35"/>
      <c r="K12" s="33"/>
    </row>
    <row r="13" spans="1:12" customFormat="1" x14ac:dyDescent="0.25">
      <c r="A13" s="7" t="s">
        <v>60</v>
      </c>
      <c r="B13" s="6">
        <v>20750</v>
      </c>
      <c r="C13" s="6">
        <v>26868</v>
      </c>
      <c r="D13" s="30">
        <f>26700</f>
        <v>26700</v>
      </c>
      <c r="E13" s="21"/>
      <c r="F13" s="15"/>
      <c r="G13" s="33"/>
      <c r="I13" s="33"/>
      <c r="J13" s="35"/>
      <c r="K13" s="33"/>
    </row>
    <row r="14" spans="1:12" customFormat="1" x14ac:dyDescent="0.25">
      <c r="A14" s="7" t="s">
        <v>61</v>
      </c>
      <c r="B14" s="6">
        <v>1663.6</v>
      </c>
      <c r="C14" s="6">
        <v>1800</v>
      </c>
      <c r="D14" s="6">
        <v>1630</v>
      </c>
      <c r="F14" s="15"/>
      <c r="G14" s="33"/>
      <c r="H14" s="33"/>
      <c r="I14" s="33"/>
      <c r="J14" s="35"/>
      <c r="K14" s="33"/>
    </row>
    <row r="15" spans="1:12" customFormat="1" x14ac:dyDescent="0.25">
      <c r="A15" s="7" t="s">
        <v>62</v>
      </c>
      <c r="B15" s="6">
        <v>11730</v>
      </c>
      <c r="C15" s="6">
        <v>14479</v>
      </c>
      <c r="D15" s="6">
        <v>12150</v>
      </c>
      <c r="F15" s="15"/>
      <c r="G15" s="33"/>
      <c r="I15" s="33"/>
      <c r="J15" s="35"/>
      <c r="K15" s="33"/>
      <c r="L15" s="33"/>
    </row>
    <row r="16" spans="1:12" customFormat="1" x14ac:dyDescent="0.25">
      <c r="A16" s="7" t="s">
        <v>63</v>
      </c>
      <c r="B16" s="6">
        <v>2078</v>
      </c>
      <c r="C16" s="6">
        <v>470</v>
      </c>
      <c r="D16" s="6">
        <v>70</v>
      </c>
      <c r="F16" s="15"/>
      <c r="G16" s="33"/>
      <c r="I16" s="33"/>
      <c r="K16" s="33"/>
    </row>
    <row r="17" spans="1:11" customFormat="1" x14ac:dyDescent="0.25">
      <c r="A17" s="7" t="s">
        <v>78</v>
      </c>
      <c r="B17" s="6">
        <v>5483</v>
      </c>
      <c r="C17" s="6">
        <f>7777.5+2298.4</f>
        <v>10075.9</v>
      </c>
      <c r="D17" s="6">
        <v>7156</v>
      </c>
      <c r="F17" s="15"/>
      <c r="G17" s="33"/>
      <c r="H17" s="15"/>
      <c r="I17" s="33"/>
      <c r="J17" s="35"/>
      <c r="K17" s="33"/>
    </row>
    <row r="18" spans="1:11" customFormat="1" x14ac:dyDescent="0.25">
      <c r="A18" s="7" t="s">
        <v>79</v>
      </c>
      <c r="B18" s="6">
        <v>1410</v>
      </c>
      <c r="C18" s="6">
        <v>0</v>
      </c>
      <c r="D18" s="6">
        <v>0</v>
      </c>
      <c r="F18" s="15"/>
      <c r="G18" s="33"/>
    </row>
    <row r="19" spans="1:11" customFormat="1" ht="13.5" x14ac:dyDescent="0.2">
      <c r="A19" s="7" t="s">
        <v>80</v>
      </c>
      <c r="B19" s="6">
        <v>2981</v>
      </c>
      <c r="C19" s="6">
        <v>4050</v>
      </c>
      <c r="D19" s="6">
        <v>3226</v>
      </c>
      <c r="F19" s="15"/>
    </row>
    <row r="20" spans="1:11" customFormat="1" ht="13.5" x14ac:dyDescent="0.2">
      <c r="A20" s="7" t="s">
        <v>81</v>
      </c>
      <c r="B20" s="6">
        <v>460</v>
      </c>
      <c r="C20" s="6">
        <v>0</v>
      </c>
      <c r="D20" s="6">
        <v>0</v>
      </c>
      <c r="F20" s="15"/>
    </row>
    <row r="21" spans="1:11" customFormat="1" ht="13.5" x14ac:dyDescent="0.2">
      <c r="A21" s="7" t="s">
        <v>64</v>
      </c>
      <c r="B21" s="6">
        <v>1348</v>
      </c>
      <c r="C21" s="6">
        <v>1789</v>
      </c>
      <c r="D21" s="6">
        <f>1348+35+40</f>
        <v>1423</v>
      </c>
      <c r="E21" s="14"/>
      <c r="F21" s="15"/>
    </row>
    <row r="22" spans="1:11" customFormat="1" ht="13.5" x14ac:dyDescent="0.2">
      <c r="A22" s="7" t="s">
        <v>65</v>
      </c>
      <c r="B22" s="6">
        <v>0</v>
      </c>
      <c r="C22" s="6">
        <v>0</v>
      </c>
      <c r="D22" s="6">
        <v>700</v>
      </c>
      <c r="E22" s="25"/>
      <c r="F22" s="15"/>
      <c r="H22" s="15"/>
    </row>
    <row r="23" spans="1:11" customFormat="1" ht="13.5" x14ac:dyDescent="0.2">
      <c r="A23" s="7" t="s">
        <v>57</v>
      </c>
      <c r="B23" s="6">
        <v>345</v>
      </c>
      <c r="C23" s="6">
        <v>375</v>
      </c>
      <c r="D23" s="6">
        <v>345</v>
      </c>
      <c r="F23" s="15"/>
    </row>
    <row r="24" spans="1:11" customFormat="1" ht="13.5" x14ac:dyDescent="0.2">
      <c r="A24" s="7" t="s">
        <v>58</v>
      </c>
      <c r="B24" s="6">
        <v>250</v>
      </c>
      <c r="C24" s="6">
        <v>250</v>
      </c>
      <c r="D24" s="6">
        <v>250</v>
      </c>
      <c r="F24" s="15"/>
    </row>
    <row r="25" spans="1:11" customFormat="1" ht="13.5" x14ac:dyDescent="0.2">
      <c r="A25" s="7" t="s">
        <v>87</v>
      </c>
      <c r="B25" s="6">
        <v>1829.57</v>
      </c>
      <c r="C25" s="6">
        <v>0</v>
      </c>
      <c r="D25" s="6">
        <v>0</v>
      </c>
      <c r="F25" s="15"/>
    </row>
    <row r="26" spans="1:11" customFormat="1" ht="13.5" x14ac:dyDescent="0.2">
      <c r="A26" s="7" t="s">
        <v>84</v>
      </c>
      <c r="B26" s="6">
        <v>0</v>
      </c>
      <c r="C26" s="6">
        <v>6300</v>
      </c>
      <c r="D26" s="6">
        <v>2000</v>
      </c>
      <c r="F26" s="15"/>
      <c r="H26" s="15"/>
    </row>
    <row r="27" spans="1:11" customFormat="1" ht="13.5" x14ac:dyDescent="0.2">
      <c r="A27" s="11" t="s">
        <v>11</v>
      </c>
      <c r="B27" s="3">
        <f>SUM(B12:B26)</f>
        <v>63311.82</v>
      </c>
      <c r="C27" s="3">
        <f t="shared" ref="C27" si="1">SUM(C12:C26)</f>
        <v>71328.800000000003</v>
      </c>
      <c r="D27" s="3">
        <f>SUM(D12:D26)</f>
        <v>61294</v>
      </c>
      <c r="F27" s="15"/>
    </row>
    <row r="28" spans="1:11" customFormat="1" ht="13.5" x14ac:dyDescent="0.2">
      <c r="A28" s="11" t="s">
        <v>24</v>
      </c>
      <c r="B28" s="3">
        <v>5625.1</v>
      </c>
      <c r="C28" s="3">
        <v>7650</v>
      </c>
      <c r="D28" s="3">
        <v>7700</v>
      </c>
      <c r="E28" s="21"/>
    </row>
    <row r="29" spans="1:11" customFormat="1" ht="13.5" x14ac:dyDescent="0.2">
      <c r="A29" s="11" t="s">
        <v>23</v>
      </c>
      <c r="B29" s="3">
        <v>5310.08</v>
      </c>
      <c r="C29" s="3">
        <v>6961</v>
      </c>
      <c r="D29" s="3">
        <v>9457</v>
      </c>
      <c r="E29" s="21"/>
      <c r="H29" s="15"/>
    </row>
    <row r="30" spans="1:11" s="16" customFormat="1" ht="13.5" x14ac:dyDescent="0.2">
      <c r="A30" s="11" t="s">
        <v>12</v>
      </c>
      <c r="B30" s="3">
        <v>5263.66</v>
      </c>
      <c r="C30" s="3">
        <v>5859.5</v>
      </c>
      <c r="D30" s="3">
        <v>6322.9</v>
      </c>
    </row>
    <row r="31" spans="1:11" customFormat="1" ht="13.5" x14ac:dyDescent="0.2">
      <c r="A31" s="11" t="s">
        <v>13</v>
      </c>
      <c r="B31" s="3">
        <v>388.59</v>
      </c>
      <c r="C31" s="3">
        <v>270</v>
      </c>
      <c r="D31" s="3">
        <v>335</v>
      </c>
    </row>
    <row r="32" spans="1:11" s="16" customFormat="1" ht="13.5" x14ac:dyDescent="0.2">
      <c r="A32" s="11" t="s">
        <v>77</v>
      </c>
      <c r="B32" s="3">
        <f>3596.79+1483.8</f>
        <v>5080.59</v>
      </c>
      <c r="C32" s="3">
        <v>2200</v>
      </c>
      <c r="D32" s="3">
        <f>2650+500</f>
        <v>3150</v>
      </c>
      <c r="E32" s="24"/>
      <c r="F32" s="24"/>
      <c r="G32" s="24"/>
    </row>
    <row r="33" spans="1:7" s="16" customFormat="1" ht="13.5" x14ac:dyDescent="0.2">
      <c r="A33" s="11" t="s">
        <v>20</v>
      </c>
      <c r="B33" s="3">
        <v>2495.13</v>
      </c>
      <c r="C33" s="3">
        <v>1900</v>
      </c>
      <c r="D33" s="3">
        <v>3157</v>
      </c>
      <c r="E33" s="24"/>
      <c r="F33" s="24"/>
      <c r="G33" s="24"/>
    </row>
    <row r="34" spans="1:7" s="16" customFormat="1" ht="13.15" customHeight="1" x14ac:dyDescent="0.2">
      <c r="A34" s="11" t="s">
        <v>67</v>
      </c>
      <c r="B34" s="3">
        <v>0</v>
      </c>
      <c r="C34" s="3">
        <v>1440</v>
      </c>
      <c r="D34" s="3">
        <v>2275</v>
      </c>
    </row>
    <row r="35" spans="1:7" customFormat="1" ht="13.5" x14ac:dyDescent="0.2">
      <c r="A35" s="7" t="s">
        <v>25</v>
      </c>
      <c r="B35" s="6">
        <v>62147.1</v>
      </c>
      <c r="C35" s="6">
        <v>68998.2</v>
      </c>
      <c r="D35" s="6">
        <f>70201+500</f>
        <v>70701</v>
      </c>
      <c r="E35" s="21"/>
    </row>
    <row r="36" spans="1:7" customFormat="1" ht="13.5" x14ac:dyDescent="0.2">
      <c r="A36" s="7" t="s">
        <v>26</v>
      </c>
      <c r="B36" s="6">
        <v>3119.26</v>
      </c>
      <c r="C36" s="6">
        <v>4912</v>
      </c>
      <c r="D36" s="6">
        <v>5690</v>
      </c>
      <c r="E36" s="21"/>
    </row>
    <row r="37" spans="1:7" customFormat="1" ht="13.5" x14ac:dyDescent="0.2">
      <c r="A37" s="11" t="s">
        <v>14</v>
      </c>
      <c r="B37" s="3">
        <f>SUM(B35:B36)</f>
        <v>65266.36</v>
      </c>
      <c r="C37" s="3">
        <f>SUM(C35:C36)</f>
        <v>73910.2</v>
      </c>
      <c r="D37" s="3">
        <f>SUM(D35:D36)</f>
        <v>76391</v>
      </c>
    </row>
    <row r="38" spans="1:7" customFormat="1" ht="13.5" x14ac:dyDescent="0.2">
      <c r="A38" s="11" t="s">
        <v>15</v>
      </c>
      <c r="B38" s="3">
        <v>4090.3</v>
      </c>
      <c r="C38" s="3">
        <v>5260</v>
      </c>
      <c r="D38" s="3">
        <v>5283</v>
      </c>
      <c r="E38" s="21"/>
      <c r="F38" s="15"/>
    </row>
    <row r="39" spans="1:7" customFormat="1" ht="13.5" x14ac:dyDescent="0.2">
      <c r="A39" s="8" t="s">
        <v>16</v>
      </c>
      <c r="B39" s="5">
        <f>B38+B37+B34+B33+B32+B31+B30+B29+B28+B27+B11+B10+9.71</f>
        <v>166477.98000000001</v>
      </c>
      <c r="C39" s="5">
        <f>C38+C37+C34+C33+C32+C31+C30+C29+C28+C27+C11+C10</f>
        <v>190762.5</v>
      </c>
      <c r="D39" s="5">
        <f>D38+D37+D34+D33+D32+D31+D30+D29+D28+D27+D11+D10</f>
        <v>192397.9</v>
      </c>
    </row>
    <row r="40" spans="1:7" customFormat="1" ht="13.5" x14ac:dyDescent="0.2">
      <c r="A40" s="39" t="s">
        <v>17</v>
      </c>
      <c r="B40" s="39"/>
      <c r="C40" s="39"/>
      <c r="D40" s="39"/>
    </row>
    <row r="41" spans="1:7" customFormat="1" ht="13.5" x14ac:dyDescent="0.2">
      <c r="A41" s="7" t="s">
        <v>21</v>
      </c>
      <c r="B41" s="6">
        <v>1000</v>
      </c>
      <c r="C41" s="6">
        <v>1050</v>
      </c>
      <c r="D41" s="6">
        <v>0</v>
      </c>
    </row>
    <row r="42" spans="1:7" customFormat="1" ht="13.5" x14ac:dyDescent="0.2">
      <c r="A42" s="7" t="s">
        <v>22</v>
      </c>
      <c r="B42" s="6">
        <v>250</v>
      </c>
      <c r="C42" s="6">
        <v>120</v>
      </c>
      <c r="D42" s="6">
        <v>0</v>
      </c>
    </row>
    <row r="43" spans="1:7" customFormat="1" ht="13.5" x14ac:dyDescent="0.2">
      <c r="A43" s="7" t="s">
        <v>66</v>
      </c>
      <c r="B43" s="6">
        <v>360</v>
      </c>
      <c r="C43" s="6">
        <v>0</v>
      </c>
      <c r="D43" s="6">
        <v>0</v>
      </c>
    </row>
    <row r="44" spans="1:7" customFormat="1" ht="13.5" x14ac:dyDescent="0.2">
      <c r="A44" s="7" t="s">
        <v>38</v>
      </c>
      <c r="B44" s="6">
        <v>0</v>
      </c>
      <c r="C44" s="6">
        <v>650</v>
      </c>
      <c r="D44" s="6">
        <v>0</v>
      </c>
    </row>
    <row r="45" spans="1:7" customFormat="1" ht="13.5" x14ac:dyDescent="0.2">
      <c r="A45" s="7" t="s">
        <v>37</v>
      </c>
      <c r="B45" s="6">
        <v>5858.4</v>
      </c>
      <c r="C45" s="6">
        <v>15000</v>
      </c>
      <c r="D45" s="6">
        <v>5000</v>
      </c>
    </row>
    <row r="46" spans="1:7" customFormat="1" ht="13.5" x14ac:dyDescent="0.2">
      <c r="A46" s="11" t="s">
        <v>11</v>
      </c>
      <c r="B46" s="3">
        <f>SUM(B41:B45)</f>
        <v>7468.4</v>
      </c>
      <c r="C46" s="3">
        <f t="shared" ref="C46:D46" si="2">SUM(C41:C45)</f>
        <v>16820</v>
      </c>
      <c r="D46" s="3">
        <f t="shared" si="2"/>
        <v>5000</v>
      </c>
    </row>
    <row r="47" spans="1:7" customFormat="1" ht="13.5" x14ac:dyDescent="0.2">
      <c r="A47" s="7" t="s">
        <v>27</v>
      </c>
      <c r="B47" s="6">
        <v>16575.62</v>
      </c>
      <c r="C47" s="6">
        <v>1000</v>
      </c>
      <c r="D47" s="6"/>
    </row>
    <row r="48" spans="1:7" customFormat="1" ht="13.5" x14ac:dyDescent="0.2">
      <c r="A48" s="7" t="s">
        <v>39</v>
      </c>
      <c r="B48" s="6">
        <v>0</v>
      </c>
      <c r="C48" s="6">
        <v>50</v>
      </c>
      <c r="D48" s="6"/>
    </row>
    <row r="49" spans="1:4" customFormat="1" ht="13.5" x14ac:dyDescent="0.2">
      <c r="A49" s="7" t="s">
        <v>89</v>
      </c>
      <c r="B49" s="6">
        <v>3.03</v>
      </c>
      <c r="C49" s="6">
        <v>200</v>
      </c>
      <c r="D49" s="6"/>
    </row>
    <row r="50" spans="1:4" customFormat="1" ht="13.5" x14ac:dyDescent="0.2">
      <c r="A50" s="7" t="s">
        <v>45</v>
      </c>
      <c r="B50" s="6">
        <v>0</v>
      </c>
      <c r="C50" s="6">
        <v>150</v>
      </c>
      <c r="D50" s="6">
        <v>150</v>
      </c>
    </row>
    <row r="51" spans="1:4" customFormat="1" ht="13.5" x14ac:dyDescent="0.2">
      <c r="A51" s="7" t="s">
        <v>88</v>
      </c>
      <c r="B51" s="6"/>
      <c r="C51" s="6"/>
      <c r="D51" s="6">
        <v>300</v>
      </c>
    </row>
    <row r="52" spans="1:4" customFormat="1" ht="13.5" x14ac:dyDescent="0.2">
      <c r="A52" s="7" t="s">
        <v>91</v>
      </c>
      <c r="B52" s="6"/>
      <c r="C52" s="6"/>
      <c r="D52" s="6">
        <v>200</v>
      </c>
    </row>
    <row r="53" spans="1:4" customFormat="1" ht="13.5" x14ac:dyDescent="0.2">
      <c r="A53" s="7" t="s">
        <v>92</v>
      </c>
      <c r="B53" s="6"/>
      <c r="C53" s="6"/>
      <c r="D53" s="29"/>
    </row>
    <row r="54" spans="1:4" customFormat="1" ht="13.5" x14ac:dyDescent="0.2">
      <c r="A54" s="7" t="s">
        <v>28</v>
      </c>
      <c r="B54" s="6">
        <v>0</v>
      </c>
      <c r="C54" s="6">
        <v>200</v>
      </c>
      <c r="D54" s="6"/>
    </row>
    <row r="55" spans="1:4" customFormat="1" ht="13.5" x14ac:dyDescent="0.2">
      <c r="A55" s="7" t="s">
        <v>90</v>
      </c>
      <c r="B55" s="6">
        <v>390.42</v>
      </c>
      <c r="C55" s="6">
        <v>0</v>
      </c>
      <c r="D55" s="6"/>
    </row>
    <row r="56" spans="1:4" customFormat="1" ht="13.5" x14ac:dyDescent="0.2">
      <c r="A56" s="7" t="s">
        <v>40</v>
      </c>
      <c r="B56" s="6">
        <v>0</v>
      </c>
      <c r="C56" s="6">
        <v>1300</v>
      </c>
      <c r="D56" s="6"/>
    </row>
    <row r="57" spans="1:4" customFormat="1" ht="13.5" x14ac:dyDescent="0.2">
      <c r="A57" s="7" t="s">
        <v>29</v>
      </c>
      <c r="B57" s="6">
        <v>0</v>
      </c>
      <c r="C57" s="6">
        <v>600</v>
      </c>
      <c r="D57" s="6"/>
    </row>
    <row r="58" spans="1:4" customFormat="1" ht="13.5" x14ac:dyDescent="0.2">
      <c r="A58" s="7" t="s">
        <v>30</v>
      </c>
      <c r="B58" s="9">
        <v>246.6</v>
      </c>
      <c r="C58" s="6">
        <v>300</v>
      </c>
      <c r="D58" s="9"/>
    </row>
    <row r="59" spans="1:4" customFormat="1" ht="13.5" x14ac:dyDescent="0.2">
      <c r="A59" s="7" t="s">
        <v>103</v>
      </c>
      <c r="B59" s="9">
        <f>84.29+556.6</f>
        <v>640.89</v>
      </c>
      <c r="C59" s="6">
        <v>0</v>
      </c>
      <c r="D59" s="9">
        <v>15000</v>
      </c>
    </row>
    <row r="60" spans="1:4" customFormat="1" ht="13.5" x14ac:dyDescent="0.2">
      <c r="A60" s="7" t="s">
        <v>31</v>
      </c>
      <c r="B60" s="6">
        <v>10</v>
      </c>
      <c r="C60" s="6">
        <v>0</v>
      </c>
      <c r="D60" s="6"/>
    </row>
    <row r="61" spans="1:4" customFormat="1" ht="13.5" x14ac:dyDescent="0.2">
      <c r="A61" s="7" t="s">
        <v>32</v>
      </c>
      <c r="B61" s="9">
        <v>471.9</v>
      </c>
      <c r="C61" s="6">
        <v>150</v>
      </c>
      <c r="D61" s="9"/>
    </row>
    <row r="62" spans="1:4" customFormat="1" ht="13.5" x14ac:dyDescent="0.2">
      <c r="A62" s="7" t="s">
        <v>41</v>
      </c>
      <c r="B62" s="9">
        <f>18.15+279.42</f>
        <v>297.57</v>
      </c>
      <c r="C62" s="6">
        <f>300</f>
        <v>300</v>
      </c>
      <c r="D62" s="9"/>
    </row>
    <row r="63" spans="1:4" customFormat="1" ht="13.9" customHeight="1" x14ac:dyDescent="0.2">
      <c r="A63" s="7" t="s">
        <v>33</v>
      </c>
      <c r="B63" s="9">
        <v>59.29</v>
      </c>
      <c r="C63" s="6">
        <v>600</v>
      </c>
      <c r="D63" s="9"/>
    </row>
    <row r="64" spans="1:4" customFormat="1" ht="13.9" customHeight="1" x14ac:dyDescent="0.2">
      <c r="A64" s="7" t="s">
        <v>34</v>
      </c>
      <c r="B64" s="9">
        <v>988.63</v>
      </c>
      <c r="C64" s="6">
        <v>1000</v>
      </c>
      <c r="D64" s="9"/>
    </row>
    <row r="65" spans="1:4" customFormat="1" ht="13.9" customHeight="1" x14ac:dyDescent="0.2">
      <c r="A65" s="7" t="s">
        <v>54</v>
      </c>
      <c r="B65" s="9">
        <v>0</v>
      </c>
      <c r="C65" s="6">
        <v>0</v>
      </c>
      <c r="D65" s="9"/>
    </row>
    <row r="66" spans="1:4" customFormat="1" ht="13.9" customHeight="1" x14ac:dyDescent="0.2">
      <c r="A66" s="7" t="s">
        <v>94</v>
      </c>
      <c r="B66" s="9">
        <v>0</v>
      </c>
      <c r="C66" s="6">
        <v>1500</v>
      </c>
      <c r="D66" s="9">
        <v>700</v>
      </c>
    </row>
    <row r="67" spans="1:4" customFormat="1" ht="13.9" customHeight="1" x14ac:dyDescent="0.2">
      <c r="A67" s="7" t="s">
        <v>95</v>
      </c>
      <c r="B67" s="9"/>
      <c r="C67" s="6"/>
      <c r="D67" s="9">
        <v>1500</v>
      </c>
    </row>
    <row r="68" spans="1:4" customFormat="1" ht="13.9" customHeight="1" x14ac:dyDescent="0.2">
      <c r="A68" s="7" t="s">
        <v>42</v>
      </c>
      <c r="B68" s="9">
        <v>9359.93</v>
      </c>
      <c r="C68" s="6">
        <v>11000</v>
      </c>
      <c r="D68" s="9">
        <v>1000</v>
      </c>
    </row>
    <row r="69" spans="1:4" customFormat="1" ht="13.9" customHeight="1" x14ac:dyDescent="0.2">
      <c r="A69" s="7" t="s">
        <v>44</v>
      </c>
      <c r="B69" s="9">
        <v>6299.42</v>
      </c>
      <c r="C69" s="6">
        <v>0</v>
      </c>
      <c r="D69" s="9"/>
    </row>
    <row r="70" spans="1:4" customFormat="1" ht="13.9" customHeight="1" x14ac:dyDescent="0.2">
      <c r="A70" s="7" t="s">
        <v>101</v>
      </c>
      <c r="B70" s="9">
        <v>0</v>
      </c>
      <c r="C70" s="6">
        <v>0</v>
      </c>
      <c r="D70" s="9">
        <v>2000</v>
      </c>
    </row>
    <row r="71" spans="1:4" customFormat="1" ht="13.9" customHeight="1" x14ac:dyDescent="0.2">
      <c r="A71" s="7" t="s">
        <v>35</v>
      </c>
      <c r="B71" s="9">
        <v>2831.32</v>
      </c>
      <c r="C71" s="6">
        <v>0</v>
      </c>
      <c r="D71" s="9"/>
    </row>
    <row r="72" spans="1:4" customFormat="1" ht="13.9" customHeight="1" x14ac:dyDescent="0.2">
      <c r="A72" s="7" t="s">
        <v>46</v>
      </c>
      <c r="B72" s="9">
        <v>181.5</v>
      </c>
      <c r="C72" s="6">
        <v>0</v>
      </c>
      <c r="D72" s="28"/>
    </row>
    <row r="73" spans="1:4" customFormat="1" ht="13.9" customHeight="1" x14ac:dyDescent="0.2">
      <c r="A73" s="7" t="s">
        <v>43</v>
      </c>
      <c r="B73" s="9">
        <v>0</v>
      </c>
      <c r="C73" s="6">
        <v>0</v>
      </c>
      <c r="D73" s="9"/>
    </row>
    <row r="74" spans="1:4" customFormat="1" ht="13.9" customHeight="1" x14ac:dyDescent="0.2">
      <c r="A74" s="7" t="s">
        <v>100</v>
      </c>
      <c r="B74" s="9">
        <f>626.07+3220.59</f>
        <v>3846.6600000000003</v>
      </c>
      <c r="C74" s="6">
        <v>5000</v>
      </c>
      <c r="D74" s="9">
        <v>45500</v>
      </c>
    </row>
    <row r="75" spans="1:4" customFormat="1" ht="13.9" customHeight="1" x14ac:dyDescent="0.2">
      <c r="A75" s="7" t="s">
        <v>56</v>
      </c>
      <c r="B75" s="9">
        <v>0</v>
      </c>
      <c r="C75" s="6">
        <v>0</v>
      </c>
      <c r="D75" s="9">
        <v>13000</v>
      </c>
    </row>
    <row r="76" spans="1:4" customFormat="1" ht="13.9" customHeight="1" x14ac:dyDescent="0.2">
      <c r="A76" s="7" t="s">
        <v>55</v>
      </c>
      <c r="B76" s="9">
        <v>0</v>
      </c>
      <c r="C76" s="6">
        <v>0</v>
      </c>
      <c r="D76" s="9">
        <v>500</v>
      </c>
    </row>
    <row r="77" spans="1:4" customFormat="1" ht="13.9" customHeight="1" x14ac:dyDescent="0.2">
      <c r="A77" s="7" t="s">
        <v>68</v>
      </c>
      <c r="B77" s="9">
        <v>802.17</v>
      </c>
      <c r="C77" s="6">
        <v>0</v>
      </c>
      <c r="D77" s="9"/>
    </row>
    <row r="78" spans="1:4" customFormat="1" ht="13.9" customHeight="1" x14ac:dyDescent="0.2">
      <c r="A78" s="7" t="s">
        <v>69</v>
      </c>
      <c r="B78" s="9">
        <v>5339.39</v>
      </c>
      <c r="C78" s="6">
        <v>0</v>
      </c>
      <c r="D78" s="9"/>
    </row>
    <row r="79" spans="1:4" customFormat="1" ht="13.9" customHeight="1" x14ac:dyDescent="0.2">
      <c r="A79" s="7" t="s">
        <v>70</v>
      </c>
      <c r="B79" s="9">
        <v>3500.3</v>
      </c>
      <c r="C79" s="6">
        <v>0</v>
      </c>
      <c r="D79" s="9"/>
    </row>
    <row r="80" spans="1:4" customFormat="1" ht="13.9" customHeight="1" x14ac:dyDescent="0.2">
      <c r="A80" s="7" t="s">
        <v>71</v>
      </c>
      <c r="B80" s="9">
        <v>3853</v>
      </c>
      <c r="C80" s="6">
        <v>0</v>
      </c>
      <c r="D80" s="9"/>
    </row>
    <row r="81" spans="1:7" customFormat="1" ht="13.9" customHeight="1" x14ac:dyDescent="0.2">
      <c r="A81" s="7" t="s">
        <v>72</v>
      </c>
      <c r="B81" s="9">
        <v>3366.83</v>
      </c>
      <c r="C81" s="6">
        <v>0</v>
      </c>
      <c r="D81" s="9"/>
    </row>
    <row r="82" spans="1:7" customFormat="1" ht="13.9" customHeight="1" x14ac:dyDescent="0.2">
      <c r="A82" s="7" t="s">
        <v>53</v>
      </c>
      <c r="B82" s="9">
        <v>0</v>
      </c>
      <c r="C82" s="6">
        <v>0</v>
      </c>
      <c r="D82" s="9"/>
    </row>
    <row r="83" spans="1:7" customFormat="1" ht="13.9" customHeight="1" x14ac:dyDescent="0.2">
      <c r="A83" s="7" t="s">
        <v>93</v>
      </c>
      <c r="B83" s="9"/>
      <c r="C83" s="6"/>
      <c r="D83" s="9">
        <v>1000</v>
      </c>
    </row>
    <row r="84" spans="1:7" customFormat="1" ht="13.9" customHeight="1" x14ac:dyDescent="0.2">
      <c r="A84" s="7" t="s">
        <v>98</v>
      </c>
      <c r="B84" s="9"/>
      <c r="C84" s="6"/>
      <c r="D84" s="9">
        <v>2500</v>
      </c>
    </row>
    <row r="85" spans="1:7" customFormat="1" ht="13.9" customHeight="1" x14ac:dyDescent="0.2">
      <c r="A85" s="11" t="s">
        <v>36</v>
      </c>
      <c r="B85" s="18">
        <f>SUM(B47:B82)</f>
        <v>59064.47</v>
      </c>
      <c r="C85" s="18">
        <f>SUM(C47:C82)</f>
        <v>23350</v>
      </c>
      <c r="D85" s="18">
        <f>SUM(D47:D84)</f>
        <v>83350</v>
      </c>
      <c r="G85" s="15"/>
    </row>
    <row r="86" spans="1:7" customFormat="1" ht="13.9" customHeight="1" x14ac:dyDescent="0.2">
      <c r="A86" s="7" t="s">
        <v>47</v>
      </c>
      <c r="B86" s="19">
        <v>1776.1</v>
      </c>
      <c r="C86" s="6">
        <v>2000</v>
      </c>
      <c r="D86" s="9">
        <v>2000</v>
      </c>
    </row>
    <row r="87" spans="1:7" customFormat="1" ht="13.9" customHeight="1" x14ac:dyDescent="0.2">
      <c r="A87" s="7" t="s">
        <v>48</v>
      </c>
      <c r="B87" s="19">
        <v>0</v>
      </c>
      <c r="C87" s="6">
        <v>1000</v>
      </c>
      <c r="D87" s="9"/>
    </row>
    <row r="88" spans="1:7" customFormat="1" ht="13.9" customHeight="1" x14ac:dyDescent="0.2">
      <c r="A88" s="7" t="s">
        <v>49</v>
      </c>
      <c r="B88" s="9">
        <v>0</v>
      </c>
      <c r="C88" s="6">
        <v>500</v>
      </c>
      <c r="D88" s="9">
        <v>500</v>
      </c>
    </row>
    <row r="89" spans="1:7" customFormat="1" ht="13.9" customHeight="1" x14ac:dyDescent="0.2">
      <c r="A89" s="7" t="s">
        <v>99</v>
      </c>
      <c r="B89" s="9"/>
      <c r="C89" s="6"/>
      <c r="D89" s="9">
        <v>250</v>
      </c>
    </row>
    <row r="90" spans="1:7" customFormat="1" ht="13.9" customHeight="1" x14ac:dyDescent="0.2">
      <c r="A90" s="7" t="s">
        <v>73</v>
      </c>
      <c r="B90" s="9">
        <v>299.99</v>
      </c>
      <c r="C90" s="6">
        <v>0</v>
      </c>
      <c r="D90" s="9"/>
    </row>
    <row r="91" spans="1:7" customFormat="1" ht="13.9" customHeight="1" x14ac:dyDescent="0.2">
      <c r="A91" s="7" t="s">
        <v>96</v>
      </c>
      <c r="B91" s="9">
        <v>0</v>
      </c>
      <c r="C91" s="6">
        <v>0</v>
      </c>
      <c r="D91" s="9">
        <v>700</v>
      </c>
    </row>
    <row r="92" spans="1:7" customFormat="1" ht="13.9" customHeight="1" x14ac:dyDescent="0.2">
      <c r="A92" s="7" t="s">
        <v>85</v>
      </c>
      <c r="B92" s="9">
        <v>0</v>
      </c>
      <c r="C92" s="6">
        <v>5000</v>
      </c>
      <c r="D92" s="9"/>
    </row>
    <row r="93" spans="1:7" customFormat="1" ht="13.9" customHeight="1" x14ac:dyDescent="0.2">
      <c r="A93" s="7" t="s">
        <v>74</v>
      </c>
      <c r="B93" s="9">
        <v>131.69999999999999</v>
      </c>
      <c r="C93" s="6">
        <v>0</v>
      </c>
      <c r="D93" s="9"/>
    </row>
    <row r="94" spans="1:7" customFormat="1" ht="13.9" customHeight="1" x14ac:dyDescent="0.2">
      <c r="A94" s="7" t="s">
        <v>50</v>
      </c>
      <c r="B94" s="9">
        <f>29.4+55.56+12.15</f>
        <v>97.110000000000014</v>
      </c>
      <c r="C94" s="6">
        <v>0</v>
      </c>
      <c r="D94" s="9"/>
    </row>
    <row r="95" spans="1:7" customFormat="1" ht="13.9" customHeight="1" x14ac:dyDescent="0.2">
      <c r="A95" s="7" t="s">
        <v>97</v>
      </c>
      <c r="B95" s="9"/>
      <c r="C95" s="6"/>
      <c r="D95" s="9">
        <v>2000</v>
      </c>
    </row>
    <row r="96" spans="1:7" customFormat="1" ht="13.9" customHeight="1" x14ac:dyDescent="0.2">
      <c r="A96" s="11" t="s">
        <v>51</v>
      </c>
      <c r="B96" s="3">
        <f>SUM(B86:B94)+137.85</f>
        <v>2442.75</v>
      </c>
      <c r="C96" s="3">
        <f>SUM(C86:C94)</f>
        <v>8500</v>
      </c>
      <c r="D96" s="3">
        <f>SUM(D86:D95)</f>
        <v>5450</v>
      </c>
    </row>
    <row r="97" spans="1:6" customFormat="1" ht="13.9" customHeight="1" x14ac:dyDescent="0.2">
      <c r="A97" s="11" t="s">
        <v>75</v>
      </c>
      <c r="B97" s="3">
        <f>800+700</f>
        <v>1500</v>
      </c>
      <c r="C97" s="3">
        <v>0</v>
      </c>
      <c r="D97" s="3">
        <v>0</v>
      </c>
    </row>
    <row r="98" spans="1:6" customFormat="1" ht="13.9" customHeight="1" x14ac:dyDescent="0.2">
      <c r="A98" s="11" t="s">
        <v>52</v>
      </c>
      <c r="B98" s="3">
        <v>615.89</v>
      </c>
      <c r="C98" s="3">
        <v>6480.2</v>
      </c>
      <c r="D98" s="3">
        <v>8484</v>
      </c>
      <c r="E98" s="21"/>
    </row>
    <row r="99" spans="1:6" customFormat="1" ht="13.5" x14ac:dyDescent="0.2">
      <c r="A99" s="11" t="s">
        <v>15</v>
      </c>
      <c r="B99" s="3">
        <v>0</v>
      </c>
      <c r="C99" s="3">
        <v>1700</v>
      </c>
      <c r="D99" s="3">
        <v>0</v>
      </c>
      <c r="F99" s="23"/>
    </row>
    <row r="100" spans="1:6" customFormat="1" ht="13.5" x14ac:dyDescent="0.2">
      <c r="A100" s="8" t="s">
        <v>18</v>
      </c>
      <c r="B100" s="5">
        <f>B98+B97+B96+B85+B46</f>
        <v>71091.509999999995</v>
      </c>
      <c r="C100" s="5">
        <f>C99+C98+C96+C85+C46</f>
        <v>56850.2</v>
      </c>
      <c r="D100" s="5">
        <f>D99+D98+D96+D85+D46</f>
        <v>102284</v>
      </c>
      <c r="F100" s="15"/>
    </row>
    <row r="101" spans="1:6" customFormat="1" ht="13.5" x14ac:dyDescent="0.2">
      <c r="A101" s="12" t="s">
        <v>19</v>
      </c>
      <c r="B101" s="13">
        <f>B100+B39</f>
        <v>237569.49</v>
      </c>
      <c r="C101" s="13">
        <f>C100+C39</f>
        <v>247612.7</v>
      </c>
      <c r="D101" s="13">
        <f>D100+D39</f>
        <v>294681.90000000002</v>
      </c>
    </row>
    <row r="102" spans="1:6" customFormat="1" x14ac:dyDescent="0.25">
      <c r="A102" s="1"/>
      <c r="B102" s="1"/>
      <c r="C102" s="1"/>
      <c r="D102" s="1"/>
    </row>
    <row r="103" spans="1:6" s="16" customFormat="1" ht="13.5" x14ac:dyDescent="0.2">
      <c r="A103" s="36" t="s">
        <v>82</v>
      </c>
      <c r="B103" s="37"/>
      <c r="C103" s="38"/>
      <c r="D103" s="27">
        <f>D8-D101</f>
        <v>-60162.400000000023</v>
      </c>
    </row>
    <row r="104" spans="1:6" s="22" customFormat="1" x14ac:dyDescent="0.25">
      <c r="A104" s="36" t="s">
        <v>83</v>
      </c>
      <c r="B104" s="37"/>
      <c r="C104" s="38"/>
      <c r="D104" s="27">
        <v>-2482.6</v>
      </c>
    </row>
    <row r="105" spans="1:6" x14ac:dyDescent="0.25">
      <c r="A105" s="36" t="s">
        <v>102</v>
      </c>
      <c r="B105" s="37"/>
      <c r="C105" s="38"/>
      <c r="D105" s="27">
        <f>SUM(D103:D104)</f>
        <v>-62645.000000000022</v>
      </c>
      <c r="E105" s="31"/>
    </row>
    <row r="106" spans="1:6" x14ac:dyDescent="0.25">
      <c r="A106" s="26"/>
      <c r="B106" s="26"/>
      <c r="C106" s="26"/>
      <c r="D106" s="26"/>
    </row>
    <row r="107" spans="1:6" x14ac:dyDescent="0.25">
      <c r="A107" s="26"/>
      <c r="B107" s="26"/>
      <c r="C107" s="26"/>
      <c r="D107" s="26"/>
    </row>
    <row r="108" spans="1:6" x14ac:dyDescent="0.25">
      <c r="A108" s="26"/>
      <c r="B108" s="26"/>
      <c r="C108" s="26"/>
      <c r="D108" s="26"/>
    </row>
  </sheetData>
  <mergeCells count="7">
    <mergeCell ref="A105:C105"/>
    <mergeCell ref="A40:D40"/>
    <mergeCell ref="A1:D1"/>
    <mergeCell ref="A3:D3"/>
    <mergeCell ref="A9:D9"/>
    <mergeCell ref="A103:C103"/>
    <mergeCell ref="A104:C104"/>
  </mergeCell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Závazné ukazatele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Klára Vránová</cp:lastModifiedBy>
  <cp:lastPrinted>2023-11-14T09:43:22Z</cp:lastPrinted>
  <dcterms:created xsi:type="dcterms:W3CDTF">2020-10-26T15:19:17Z</dcterms:created>
  <dcterms:modified xsi:type="dcterms:W3CDTF">2023-12-27T07:46:31Z</dcterms:modified>
</cp:coreProperties>
</file>