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ra.vranova\Documents\Rozpočet\Rozpočet 2025\Schválený rozpočet\"/>
    </mc:Choice>
  </mc:AlternateContent>
  <bookViews>
    <workbookView xWindow="480" yWindow="60" windowWidth="23250" windowHeight="11760"/>
  </bookViews>
  <sheets>
    <sheet name="Závazné ukazatele" sheetId="1" r:id="rId1"/>
  </sheets>
  <calcPr calcId="162913"/>
</workbook>
</file>

<file path=xl/calcChain.xml><?xml version="1.0" encoding="utf-8"?>
<calcChain xmlns="http://schemas.openxmlformats.org/spreadsheetml/2006/main">
  <c r="E14" i="1" l="1"/>
  <c r="E23" i="1" l="1"/>
  <c r="E12" i="1" l="1"/>
  <c r="E17" i="1" l="1"/>
  <c r="E15" i="1" l="1"/>
  <c r="E8" i="1" l="1"/>
  <c r="E32" i="1" l="1"/>
  <c r="E38" i="1" l="1"/>
  <c r="E53" i="1" l="1"/>
  <c r="E64" i="1" s="1"/>
  <c r="E25" i="1" l="1"/>
  <c r="E28" i="1" s="1"/>
  <c r="E71" i="1"/>
  <c r="C17" i="1" l="1"/>
  <c r="D19" i="1" l="1"/>
  <c r="C19" i="1"/>
  <c r="D17" i="1"/>
  <c r="D40" i="1"/>
  <c r="C64" i="1"/>
  <c r="B64" i="1"/>
  <c r="D37" i="1"/>
  <c r="D64" i="1" l="1"/>
  <c r="D32" i="1"/>
  <c r="C32" i="1"/>
  <c r="D12" i="1"/>
  <c r="C12" i="1"/>
  <c r="B19" i="1" l="1"/>
  <c r="B17" i="1"/>
  <c r="B12" i="1"/>
  <c r="D8" i="1"/>
  <c r="D71" i="1" l="1"/>
  <c r="D73" i="1" s="1"/>
  <c r="C71" i="1"/>
  <c r="C73" i="1" s="1"/>
  <c r="B71" i="1"/>
  <c r="E72" i="1" l="1"/>
  <c r="E73" i="1" s="1"/>
  <c r="B32" i="1"/>
  <c r="B73" i="1" s="1"/>
  <c r="D25" i="1"/>
  <c r="D28" i="1" s="1"/>
  <c r="C25" i="1"/>
  <c r="C28" i="1" s="1"/>
  <c r="B25" i="1"/>
  <c r="B28" i="1" s="1"/>
  <c r="B74" i="1" l="1"/>
  <c r="C74" i="1"/>
  <c r="E74" i="1"/>
  <c r="E77" i="1" s="1"/>
  <c r="E80" i="1" s="1"/>
  <c r="D74" i="1"/>
  <c r="C8" i="1" l="1"/>
  <c r="B8" i="1"/>
</calcChain>
</file>

<file path=xl/sharedStrings.xml><?xml version="1.0" encoding="utf-8"?>
<sst xmlns="http://schemas.openxmlformats.org/spreadsheetml/2006/main" count="81" uniqueCount="80">
  <si>
    <t>Příjmy</t>
  </si>
  <si>
    <t>Text</t>
  </si>
  <si>
    <t>Třída POL   Název třídy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</si>
  <si>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</si>
  <si>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</si>
  <si>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</si>
  <si>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</si>
  <si>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</si>
  <si>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Výdaje</t>
  </si>
  <si>
    <t>Třída 5 - Běžné výdaje</t>
  </si>
  <si>
    <t>ORJ 10 - Kancelář tajemníka - ostatní výdaje</t>
  </si>
  <si>
    <t>ORJ 20 - Odbor stavebního úřadu, ŽP - ostatní výdaje</t>
  </si>
  <si>
    <t>ORJ 30 - Finanční odbor celkem</t>
  </si>
  <si>
    <t xml:space="preserve">ORJ 50 - Odbor sociálních věcí </t>
  </si>
  <si>
    <t xml:space="preserve">ORJ 60 - Odbor správních činností </t>
  </si>
  <si>
    <t>ORJ 80 - Městský úřad celkem</t>
  </si>
  <si>
    <t xml:space="preserve">ORJ 90 - Městská policie </t>
  </si>
  <si>
    <t>Nespecifikované</t>
  </si>
  <si>
    <t>Třída 5 - Běžné výdaje celkem</t>
  </si>
  <si>
    <t>Třída 6 - Kapitálové výdaje</t>
  </si>
  <si>
    <t>Třída 6 - Kapitálové výdaje celkem</t>
  </si>
  <si>
    <t>Výdaje celkem</t>
  </si>
  <si>
    <t>ORJ 72 - MAP</t>
  </si>
  <si>
    <t>ORJ 81 - Městský úřad - ostatní výdaje</t>
  </si>
  <si>
    <t>ORJ 82 - Městský úřad - odměny ZO</t>
  </si>
  <si>
    <t>ORJ 41 - Odbor IR - PD - Myslivecký areál</t>
  </si>
  <si>
    <t>ORJ 41 - Odbor IR celkem</t>
  </si>
  <si>
    <t>ORJ 30 - Finanční odbor - investiční účelové příspěvky - DSO Dr. Kounice</t>
  </si>
  <si>
    <t>ORJ 41 - Odbor IR - PD - Koláčkovo nám.</t>
  </si>
  <si>
    <t>ORJ 41 - Odbor IR - výkupy pozemků</t>
  </si>
  <si>
    <t>ORJ 41 - Odbor IR - změna územního plánu</t>
  </si>
  <si>
    <t>ORJ 41 - Odbor IR - plánovací smlouva - Mgr. Havránek</t>
  </si>
  <si>
    <t xml:space="preserve">ORJ 41 - Odbor IR - ZŠ Komenského </t>
  </si>
  <si>
    <t>ORJ 41 - Odbor IR - PD ul. Havlíčkova</t>
  </si>
  <si>
    <t>ORJ 41 - Odboru IR - PD přístavba ZŠ Tyršova</t>
  </si>
  <si>
    <t>ORJ 43 - Odbor SB - rekonstrukce bytových jader</t>
  </si>
  <si>
    <t>ORJ 43 - Odbor SB - kotelna Úzká 643</t>
  </si>
  <si>
    <t>ORJ 73 - kultura</t>
  </si>
  <si>
    <t>ORJ 43-46 - Odbor správy budov celkem</t>
  </si>
  <si>
    <t>Schválený rozpočet 2024</t>
  </si>
  <si>
    <t>Upravený rozpočet 2024</t>
  </si>
  <si>
    <t>ORJ 41 - Odbor IR - plánovací smlouva - Slovanská - Radilová</t>
  </si>
  <si>
    <t>ORJ 41 - Odbor IR - ZŠ Komenského - gastro</t>
  </si>
  <si>
    <t>ORJ 41 - Odbor IR - stadion</t>
  </si>
  <si>
    <t>ORJ 41 - Odbor IR - CS Bonaparte - projektová dokumentace</t>
  </si>
  <si>
    <t>ORJ 41 - Odbor IR - PD - rozšíření hřbitova</t>
  </si>
  <si>
    <t>ORJ 41 - Odbor IR - změna územního plánu č.6, standardizace</t>
  </si>
  <si>
    <t>ORJ 43 - Odbor SB - PD - Palackého nám. 123</t>
  </si>
  <si>
    <t>ORJ 44 - Odbor SB - výměna oken Palackého nám. 89</t>
  </si>
  <si>
    <t>ORJ 44 - Odbor SB - kotelna Palackého nám. 89</t>
  </si>
  <si>
    <t>ORJ 45 - Odbor SB - rekonstrukce ordinací - poliklinika</t>
  </si>
  <si>
    <t>ORJ 80 - Odbor - Městský úřad - kyberbezpečnost</t>
  </si>
  <si>
    <t>Skutečnost (1-6)</t>
  </si>
  <si>
    <t>ORJ 30 - Finanční odbor - investiční účelové příspěvky - TSMS</t>
  </si>
  <si>
    <t>ORJ 41 - Odboru IR - komunikace Pod Vinohrady</t>
  </si>
  <si>
    <t>ORJ 41 - Odboru IR - Zlatá Hora - parkovací stání</t>
  </si>
  <si>
    <t>ORJ 41 - Odboru IR - PD výdejna ZŠ Tyršova</t>
  </si>
  <si>
    <t>ORJ 41 - Odboru IR - DDM - odborné učebny</t>
  </si>
  <si>
    <t>ORJ 41 - Odboru IR - SC Bonaparte - střecha</t>
  </si>
  <si>
    <t>ORJ 41 - Odbor IR - Mateřská škola - gastro</t>
  </si>
  <si>
    <t>ORJ 41 - Odbor IR - PD - Napoleonská expozice - předfinancování</t>
  </si>
  <si>
    <t>ORJ 41 - Odbor IR - PD - Napoleonská expozice - spoluúčast</t>
  </si>
  <si>
    <t>ORJ 41 - Odbor IR - kompostárna - předfinancování</t>
  </si>
  <si>
    <t>ORJ 41 - Odbor IR - kompostárna - spoluúčast</t>
  </si>
  <si>
    <t>ORJ 41 - Odbor IR - Mateřská škola - předfinancování</t>
  </si>
  <si>
    <t>ORJ 41 - Odbor IR - Mateřská škola - spoluúčast</t>
  </si>
  <si>
    <t>ORJ 41 - Odboru IR - Dětské skupiny - předfinancování</t>
  </si>
  <si>
    <t>ORJ 41 - Odboru IR - INTERREG - přefinancování</t>
  </si>
  <si>
    <t>ORJ 41 - Odboru IR - INTERREG - spouúčast</t>
  </si>
  <si>
    <t>financování - plátka úvěrů</t>
  </si>
  <si>
    <t>Saldo P-V</t>
  </si>
  <si>
    <t>Saldo vč. financování</t>
  </si>
  <si>
    <t>ORJ 41 - Odboru IR - Radar</t>
  </si>
  <si>
    <t xml:space="preserve">ORJ 36 - Finanční odbor </t>
  </si>
  <si>
    <t>ORJ 31-33 - Finanční odbor - příspěvky PO</t>
  </si>
  <si>
    <t xml:space="preserve">ORJ 71 - Odbor vnějších vztahů </t>
  </si>
  <si>
    <t>ORJ 41-42 - Odbor investic</t>
  </si>
  <si>
    <t>ORJ 43-47 - Odbor správy budov</t>
  </si>
  <si>
    <t>ORJ 41 - Odbor IR - dětská hřiště</t>
  </si>
  <si>
    <t xml:space="preserve">Schválený rozpočet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</si>
</sst>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0.85"/>
      <name val="Cambri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"/>
      <name val="Arial CE"/>
      <charset val="238"/>
    </font>
    <font>
      <b/>
      <sz val="8"/>
      <color theme="1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8"/>
      <name val="Cambria"/>
      <family val="1"/>
      <charset val="238"/>
    </font>
    <font>
      <b/>
      <sz val="8"/>
      <name val="Cambria"/>
      <family val="1"/>
      <charset val="238"/>
      <scheme val="major"/>
    </font>
    <font>
      <b/>
      <sz val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8" fillId="0" borderId="1" xfId="1" applyFont="1" applyFill="1" applyBorder="1" applyAlignment="1">
      <alignment horizontal="left" vertical="top"/>
    </xf>
    <xf numFmtId="4" fontId="8" fillId="0" borderId="1" xfId="1" applyNumberFormat="1" applyFont="1" applyFill="1" applyBorder="1"/>
    <xf numFmtId="0" fontId="8" fillId="2" borderId="1" xfId="1" applyFont="1" applyFill="1" applyBorder="1" applyAlignment="1">
      <alignment horizontal="left" vertical="top"/>
    </xf>
    <xf numFmtId="4" fontId="8" fillId="2" borderId="1" xfId="1" applyNumberFormat="1" applyFont="1" applyFill="1" applyBorder="1"/>
    <xf numFmtId="4" fontId="10" fillId="0" borderId="1" xfId="1" applyNumberFormat="1" applyFont="1" applyFill="1" applyBorder="1"/>
    <xf numFmtId="0" fontId="10" fillId="0" borderId="1" xfId="1" applyFont="1" applyFill="1" applyBorder="1"/>
    <xf numFmtId="10" fontId="10" fillId="0" borderId="1" xfId="1" applyNumberFormat="1" applyFont="1" applyFill="1" applyBorder="1"/>
    <xf numFmtId="0" fontId="8" fillId="2" borderId="1" xfId="1" applyFont="1" applyFill="1" applyBorder="1"/>
    <xf numFmtId="4" fontId="11" fillId="0" borderId="1" xfId="3" applyNumberFormat="1" applyFont="1" applyFill="1" applyBorder="1" applyAlignment="1" applyProtection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/>
    <xf numFmtId="0" fontId="8" fillId="2" borderId="1" xfId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0" fontId="12" fillId="0" borderId="0" xfId="0" applyFont="1"/>
    <xf numFmtId="4" fontId="0" fillId="0" borderId="0" xfId="0" applyNumberFormat="1"/>
    <xf numFmtId="0" fontId="14" fillId="0" borderId="0" xfId="0" applyFont="1"/>
    <xf numFmtId="0" fontId="4" fillId="0" borderId="0" xfId="0" applyFont="1"/>
    <xf numFmtId="0" fontId="8" fillId="0" borderId="1" xfId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 applyProtection="1">
      <alignment wrapText="1"/>
    </xf>
    <xf numFmtId="4" fontId="11" fillId="0" borderId="1" xfId="3" applyNumberFormat="1" applyFont="1" applyFill="1" applyBorder="1" applyAlignment="1" applyProtection="1">
      <alignment wrapText="1"/>
    </xf>
    <xf numFmtId="4" fontId="2" fillId="0" borderId="0" xfId="1" applyNumberFormat="1"/>
    <xf numFmtId="4" fontId="8" fillId="0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4" fontId="8" fillId="0" borderId="1" xfId="7" applyNumberFormat="1" applyFont="1" applyFill="1" applyBorder="1"/>
    <xf numFmtId="4" fontId="10" fillId="0" borderId="1" xfId="7" applyNumberFormat="1" applyFont="1" applyFill="1" applyBorder="1"/>
    <xf numFmtId="0" fontId="10" fillId="0" borderId="0" xfId="1" applyFont="1"/>
    <xf numFmtId="4" fontId="10" fillId="0" borderId="0" xfId="1" applyNumberFormat="1" applyFont="1"/>
    <xf numFmtId="0" fontId="11" fillId="0" borderId="0" xfId="0" applyFont="1"/>
    <xf numFmtId="4" fontId="8" fillId="0" borderId="1" xfId="1" applyNumberFormat="1" applyFont="1" applyBorder="1"/>
    <xf numFmtId="0" fontId="9" fillId="0" borderId="0" xfId="1" applyFont="1"/>
    <xf numFmtId="4" fontId="14" fillId="0" borderId="0" xfId="0" applyNumberFormat="1" applyFont="1"/>
    <xf numFmtId="4" fontId="12" fillId="0" borderId="0" xfId="0" applyNumberFormat="1" applyFont="1"/>
    <xf numFmtId="0" fontId="8" fillId="2" borderId="2" xfId="1" applyFont="1" applyFill="1" applyBorder="1" applyAlignment="1"/>
    <xf numFmtId="0" fontId="8" fillId="2" borderId="3" xfId="1" applyFont="1" applyFill="1" applyBorder="1" applyAlignment="1"/>
    <xf numFmtId="0" fontId="8" fillId="2" borderId="4" xfId="1" applyFont="1" applyFill="1" applyBorder="1" applyAlignment="1"/>
    <xf numFmtId="0" fontId="0" fillId="0" borderId="0" xfId="0" applyBorder="1"/>
    <xf numFmtId="49" fontId="10" fillId="0" borderId="0" xfId="7" applyNumberFormat="1" applyFont="1" applyFill="1" applyBorder="1"/>
    <xf numFmtId="49" fontId="12" fillId="0" borderId="0" xfId="0" applyNumberFormat="1" applyFont="1" applyBorder="1"/>
    <xf numFmtId="4" fontId="10" fillId="0" borderId="0" xfId="1" applyNumberFormat="1" applyFont="1" applyFill="1" applyBorder="1"/>
    <xf numFmtId="0" fontId="0" fillId="0" borderId="0" xfId="0" applyFont="1"/>
    <xf numFmtId="0" fontId="8" fillId="2" borderId="1" xfId="1" applyFont="1" applyFill="1" applyBorder="1" applyAlignment="1">
      <alignment horizontal="left" vertical="top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" xfId="1" applyFont="1" applyFill="1" applyBorder="1" applyAlignment="1">
      <alignment horizontal="left" vertical="top"/>
    </xf>
    <xf numFmtId="0" fontId="8" fillId="0" borderId="1" xfId="1" applyFont="1" applyBorder="1" applyAlignment="1">
      <alignment horizontal="left"/>
    </xf>
  </cellXfs>
  <cellStyles count="10">
    <cellStyle name="Měna 2 2" xfId="9"/>
    <cellStyle name="Normální" xfId="0" builtinId="0"/>
    <cellStyle name="Normální 11" xfId="2"/>
    <cellStyle name="Normální 2" xfId="4"/>
    <cellStyle name="Normální 2 2" xfId="1"/>
    <cellStyle name="Normální 2 3" xfId="8"/>
    <cellStyle name="Normální 3" xfId="5"/>
    <cellStyle name="Normální 3 2" xfId="3"/>
    <cellStyle name="Normální 4" xfId="6"/>
    <cellStyle name="Procenta" xfId="7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topLeftCell="A34" zoomScaleNormal="100" workbookViewId="0">
      <selection activeCell="E8" sqref="E8"/>
    </sheetView>
  </sheetViews>
  <sheetFormatPr defaultColWidth="9" defaultRowHeight="15" x14ac:dyDescent="0.25"/>
  <cols>
    <col min="1" max="1" width="42" style="1" customWidth="1"/>
    <col min="2" max="2" width="10.75" style="1" customWidth="1"/>
    <col min="3" max="3" width="10.25" style="1" customWidth="1"/>
    <col min="4" max="4" width="9" style="1" customWidth="1"/>
    <col min="5" max="5" width="10.375" style="1" customWidth="1"/>
    <col min="6" max="6" width="9" style="33"/>
    <col min="7" max="7" width="9.625" style="1" bestFit="1" customWidth="1"/>
    <col min="8" max="8" width="9.75" style="1" bestFit="1" customWidth="1"/>
    <col min="9" max="9" width="9.625" style="1" bestFit="1" customWidth="1"/>
    <col min="10" max="10" width="9" style="1"/>
    <col min="11" max="11" width="9.625" style="1" bestFit="1" customWidth="1"/>
    <col min="12" max="16384" width="9" style="1"/>
  </cols>
  <sheetData>
    <row r="1" spans="1:8" ht="30" customHeight="1" x14ac:dyDescent="0.25">
      <c r="A1" s="11" t="s">
        <v>1</v>
      </c>
      <c r="B1" s="12" t="s">
        <v>39</v>
      </c>
      <c r="C1" s="12" t="s">
        <v>40</v>
      </c>
      <c r="D1" s="21" t="s">
        <v>52</v>
      </c>
      <c r="E1" s="13" t="s">
        <v>79</v>
      </c>
    </row>
    <row r="2" spans="1:8" ht="15" customHeight="1" x14ac:dyDescent="0.25">
      <c r="A2" s="44" t="s">
        <v>0</v>
      </c>
      <c r="B2" s="44"/>
      <c r="C2" s="44"/>
      <c r="D2" s="44"/>
      <c r="E2" s="44"/>
    </row>
    <row r="3" spans="1:8" ht="15" customHeight="1" x14ac:dyDescent="0.25">
      <c r="A3" s="50" t="s">
        <v>2</v>
      </c>
      <c r="B3" s="50"/>
      <c r="C3" s="50"/>
      <c r="D3" s="50"/>
      <c r="E3" s="50"/>
    </row>
    <row r="4" spans="1:8" ht="15" customHeight="1" x14ac:dyDescent="0.25">
      <c r="A4" s="2" t="s">
        <v>3</v>
      </c>
      <c r="B4" s="3">
        <v>172783</v>
      </c>
      <c r="C4" s="3">
        <v>182406</v>
      </c>
      <c r="D4" s="3">
        <v>106642.99</v>
      </c>
      <c r="E4" s="25">
        <v>177123</v>
      </c>
    </row>
    <row r="5" spans="1:8" ht="15" customHeight="1" x14ac:dyDescent="0.25">
      <c r="A5" s="2" t="s">
        <v>4</v>
      </c>
      <c r="B5" s="3">
        <v>27889.5</v>
      </c>
      <c r="C5" s="3">
        <v>37306.9</v>
      </c>
      <c r="D5" s="3">
        <v>30562.83</v>
      </c>
      <c r="E5" s="25">
        <v>31979.8</v>
      </c>
    </row>
    <row r="6" spans="1:8" ht="15" customHeight="1" x14ac:dyDescent="0.25">
      <c r="A6" s="2" t="s">
        <v>5</v>
      </c>
      <c r="B6" s="3">
        <v>0</v>
      </c>
      <c r="C6" s="3">
        <v>0</v>
      </c>
      <c r="D6" s="3">
        <v>132.86000000000001</v>
      </c>
      <c r="E6" s="25">
        <v>0</v>
      </c>
    </row>
    <row r="7" spans="1:8" ht="15" customHeight="1" x14ac:dyDescent="0.25">
      <c r="A7" s="2" t="s">
        <v>6</v>
      </c>
      <c r="B7" s="3">
        <v>33847</v>
      </c>
      <c r="C7" s="3">
        <v>35878.699999999997</v>
      </c>
      <c r="D7" s="3">
        <v>21987.02</v>
      </c>
      <c r="E7" s="25">
        <v>191039.5</v>
      </c>
    </row>
    <row r="8" spans="1:8" ht="15" customHeight="1" x14ac:dyDescent="0.25">
      <c r="A8" s="4" t="s">
        <v>7</v>
      </c>
      <c r="B8" s="5">
        <f>SUM(B4:B7)</f>
        <v>234519.5</v>
      </c>
      <c r="C8" s="5">
        <f>SUM(C4:C7)</f>
        <v>255591.59999999998</v>
      </c>
      <c r="D8" s="5">
        <f>SUM(D4:D7)</f>
        <v>159325.69999999998</v>
      </c>
      <c r="E8" s="26">
        <f>SUM(E4:E7)</f>
        <v>400142.3</v>
      </c>
    </row>
    <row r="9" spans="1:8" x14ac:dyDescent="0.25">
      <c r="A9" s="36" t="s">
        <v>8</v>
      </c>
      <c r="B9" s="37"/>
      <c r="C9" s="37"/>
      <c r="D9" s="37"/>
      <c r="E9" s="38"/>
    </row>
    <row r="10" spans="1:8" x14ac:dyDescent="0.25">
      <c r="A10" s="51" t="s">
        <v>9</v>
      </c>
      <c r="B10" s="51"/>
      <c r="C10" s="51"/>
      <c r="D10" s="51"/>
      <c r="E10" s="7"/>
    </row>
    <row r="11" spans="1:8" customFormat="1" ht="13.5" x14ac:dyDescent="0.2">
      <c r="A11" s="14" t="s">
        <v>10</v>
      </c>
      <c r="B11" s="3">
        <v>943</v>
      </c>
      <c r="C11" s="3">
        <v>1024.7</v>
      </c>
      <c r="D11" s="3">
        <v>271.06099999999998</v>
      </c>
      <c r="E11" s="3">
        <v>678</v>
      </c>
      <c r="F11" s="17"/>
    </row>
    <row r="12" spans="1:8" customFormat="1" ht="13.5" x14ac:dyDescent="0.2">
      <c r="A12" s="14" t="s">
        <v>11</v>
      </c>
      <c r="B12" s="3">
        <f>5450+10640</f>
        <v>16090</v>
      </c>
      <c r="C12" s="3">
        <f>10823+5450</f>
        <v>16273</v>
      </c>
      <c r="D12" s="3">
        <f>549.833+3881.1</f>
        <v>4430.933</v>
      </c>
      <c r="E12" s="3">
        <f>13450+2200</f>
        <v>15650</v>
      </c>
      <c r="F12" s="17"/>
    </row>
    <row r="13" spans="1:8" customFormat="1" ht="13.5" x14ac:dyDescent="0.2">
      <c r="A13" s="7" t="s">
        <v>74</v>
      </c>
      <c r="B13" s="6">
        <v>53650</v>
      </c>
      <c r="C13" s="6">
        <v>57583</v>
      </c>
      <c r="D13" s="6">
        <v>29707.79</v>
      </c>
      <c r="E13" s="6">
        <v>57774</v>
      </c>
      <c r="F13" s="17"/>
    </row>
    <row r="14" spans="1:8" customFormat="1" ht="13.5" x14ac:dyDescent="0.2">
      <c r="A14" s="7" t="s">
        <v>73</v>
      </c>
      <c r="B14" s="6">
        <v>7644</v>
      </c>
      <c r="C14" s="6">
        <v>17119.2</v>
      </c>
      <c r="D14" s="6">
        <v>13526.1</v>
      </c>
      <c r="E14" s="6">
        <f>10832.3+3749.8</f>
        <v>14582.099999999999</v>
      </c>
      <c r="F14" s="17"/>
      <c r="H14" s="42"/>
    </row>
    <row r="15" spans="1:8" customFormat="1" ht="13.5" x14ac:dyDescent="0.2">
      <c r="A15" s="14" t="s">
        <v>12</v>
      </c>
      <c r="B15" s="3">
        <v>61294</v>
      </c>
      <c r="C15" s="3">
        <v>74702.2</v>
      </c>
      <c r="D15" s="3">
        <v>43233.89</v>
      </c>
      <c r="E15" s="3">
        <f>E13+E14</f>
        <v>72356.100000000006</v>
      </c>
      <c r="F15" s="17"/>
    </row>
    <row r="16" spans="1:8" s="20" customFormat="1" ht="13.5" x14ac:dyDescent="0.2">
      <c r="A16" s="14" t="s">
        <v>76</v>
      </c>
      <c r="B16" s="3">
        <v>7700</v>
      </c>
      <c r="C16" s="3">
        <v>15097</v>
      </c>
      <c r="D16" s="3">
        <v>4279.8969999999999</v>
      </c>
      <c r="E16" s="3">
        <v>19500</v>
      </c>
      <c r="F16" s="17"/>
    </row>
    <row r="17" spans="1:10" customFormat="1" ht="13.5" x14ac:dyDescent="0.2">
      <c r="A17" s="14" t="s">
        <v>77</v>
      </c>
      <c r="B17" s="3">
        <f>4160+3215+1910+172</f>
        <v>9457</v>
      </c>
      <c r="C17" s="3">
        <f>4160+3715+2130+172</f>
        <v>10177</v>
      </c>
      <c r="D17" s="3">
        <f>1457.84+946.792+1042.112+33.347</f>
        <v>3480.0910000000003</v>
      </c>
      <c r="E17" s="3">
        <f>3410+6900+4010+120</f>
        <v>14440</v>
      </c>
      <c r="F17" s="17"/>
    </row>
    <row r="18" spans="1:10" customFormat="1" ht="13.5" x14ac:dyDescent="0.2">
      <c r="A18" s="14" t="s">
        <v>13</v>
      </c>
      <c r="B18" s="3">
        <v>6322.9</v>
      </c>
      <c r="C18" s="3">
        <v>6481.3</v>
      </c>
      <c r="D18" s="3">
        <v>3708.201</v>
      </c>
      <c r="E18" s="3">
        <v>6987.9</v>
      </c>
      <c r="F18" s="17"/>
      <c r="J18" s="18"/>
    </row>
    <row r="19" spans="1:10" customFormat="1" ht="13.5" x14ac:dyDescent="0.2">
      <c r="A19" s="14" t="s">
        <v>14</v>
      </c>
      <c r="B19" s="3">
        <f>270+65</f>
        <v>335</v>
      </c>
      <c r="C19" s="3">
        <f>455.2+65</f>
        <v>520.20000000000005</v>
      </c>
      <c r="D19" s="3">
        <f>175.792+20.115</f>
        <v>195.90700000000001</v>
      </c>
      <c r="E19" s="3">
        <v>345</v>
      </c>
      <c r="F19" s="17"/>
    </row>
    <row r="20" spans="1:10" s="20" customFormat="1" ht="13.5" x14ac:dyDescent="0.2">
      <c r="A20" s="14" t="s">
        <v>75</v>
      </c>
      <c r="B20" s="3">
        <v>3150</v>
      </c>
      <c r="C20" s="3">
        <v>2935.7</v>
      </c>
      <c r="D20" s="3">
        <v>1488.88</v>
      </c>
      <c r="E20" s="3">
        <v>3155</v>
      </c>
      <c r="F20" s="19"/>
    </row>
    <row r="21" spans="1:10" s="20" customFormat="1" ht="13.5" x14ac:dyDescent="0.2">
      <c r="A21" s="14" t="s">
        <v>22</v>
      </c>
      <c r="B21" s="3">
        <v>3157</v>
      </c>
      <c r="C21" s="3">
        <v>3157</v>
      </c>
      <c r="D21" s="3">
        <v>1361.1569999999999</v>
      </c>
      <c r="E21" s="3">
        <v>3140</v>
      </c>
      <c r="F21" s="19"/>
    </row>
    <row r="22" spans="1:10" s="20" customFormat="1" ht="13.5" x14ac:dyDescent="0.2">
      <c r="A22" s="14" t="s">
        <v>37</v>
      </c>
      <c r="B22" s="3">
        <v>2275</v>
      </c>
      <c r="C22" s="3">
        <v>2097</v>
      </c>
      <c r="D22" s="3">
        <v>1125.3040000000001</v>
      </c>
      <c r="E22" s="3">
        <v>1905</v>
      </c>
      <c r="F22" s="19"/>
    </row>
    <row r="23" spans="1:10" customFormat="1" ht="13.5" x14ac:dyDescent="0.2">
      <c r="A23" s="7" t="s">
        <v>23</v>
      </c>
      <c r="B23" s="6">
        <v>70701</v>
      </c>
      <c r="C23" s="6">
        <v>71221</v>
      </c>
      <c r="D23" s="6">
        <v>32909.165000000001</v>
      </c>
      <c r="E23" s="6">
        <f>74575+2000</f>
        <v>76575</v>
      </c>
      <c r="F23" s="17"/>
    </row>
    <row r="24" spans="1:10" customFormat="1" ht="13.5" x14ac:dyDescent="0.2">
      <c r="A24" s="7" t="s">
        <v>24</v>
      </c>
      <c r="B24" s="6">
        <v>5690</v>
      </c>
      <c r="C24" s="6">
        <v>5690</v>
      </c>
      <c r="D24" s="6">
        <v>2249.7959999999998</v>
      </c>
      <c r="E24" s="6">
        <v>6076.4</v>
      </c>
      <c r="F24" s="17"/>
    </row>
    <row r="25" spans="1:10" customFormat="1" ht="13.5" x14ac:dyDescent="0.2">
      <c r="A25" s="14" t="s">
        <v>15</v>
      </c>
      <c r="B25" s="3">
        <f>SUM(B23:B24)</f>
        <v>76391</v>
      </c>
      <c r="C25" s="3">
        <f>SUM(C23:C24)</f>
        <v>76911</v>
      </c>
      <c r="D25" s="3">
        <f>SUM(D23:D24)</f>
        <v>35158.961000000003</v>
      </c>
      <c r="E25" s="3">
        <f>SUM(E23:E24)</f>
        <v>82651.399999999994</v>
      </c>
      <c r="F25" s="17"/>
    </row>
    <row r="26" spans="1:10" customFormat="1" ht="13.5" x14ac:dyDescent="0.2">
      <c r="A26" s="14" t="s">
        <v>16</v>
      </c>
      <c r="B26" s="3">
        <v>5283</v>
      </c>
      <c r="C26" s="3">
        <v>5283</v>
      </c>
      <c r="D26" s="3">
        <v>2035.585</v>
      </c>
      <c r="E26" s="3">
        <v>6817</v>
      </c>
      <c r="F26" s="17"/>
    </row>
    <row r="27" spans="1:10" customFormat="1" ht="13.5" x14ac:dyDescent="0.2">
      <c r="A27" s="14" t="s">
        <v>17</v>
      </c>
      <c r="B27" s="3">
        <v>0</v>
      </c>
      <c r="C27" s="3">
        <v>0</v>
      </c>
      <c r="D27" s="3">
        <v>532.25699999999995</v>
      </c>
      <c r="E27" s="6">
        <v>0</v>
      </c>
      <c r="F27" s="17"/>
    </row>
    <row r="28" spans="1:10" customFormat="1" ht="13.5" x14ac:dyDescent="0.2">
      <c r="A28" s="9" t="s">
        <v>18</v>
      </c>
      <c r="B28" s="5">
        <f>B27+B26+B25+B22+B21+B20+B19+B18+B17+B16+B15+B12+B11</f>
        <v>192397.9</v>
      </c>
      <c r="C28" s="5">
        <f t="shared" ref="C28:E28" si="0">C27+C26+C25+C22+C21+C20+C19+C18+C17+C16+C15+C12+C11</f>
        <v>214659.1</v>
      </c>
      <c r="D28" s="5">
        <f t="shared" si="0"/>
        <v>101302.12400000001</v>
      </c>
      <c r="E28" s="5">
        <f t="shared" si="0"/>
        <v>227625.4</v>
      </c>
      <c r="F28" s="17"/>
    </row>
    <row r="29" spans="1:10" customFormat="1" ht="13.5" x14ac:dyDescent="0.2">
      <c r="A29" s="51" t="s">
        <v>19</v>
      </c>
      <c r="B29" s="51"/>
      <c r="C29" s="51"/>
      <c r="D29" s="51"/>
      <c r="E29" s="8"/>
      <c r="F29" s="17"/>
    </row>
    <row r="30" spans="1:10" customFormat="1" ht="13.5" x14ac:dyDescent="0.2">
      <c r="A30" s="7" t="s">
        <v>27</v>
      </c>
      <c r="B30" s="6">
        <v>5000</v>
      </c>
      <c r="C30" s="6">
        <v>4934.5</v>
      </c>
      <c r="D30" s="6">
        <v>4934.5</v>
      </c>
      <c r="E30" s="28">
        <v>0</v>
      </c>
      <c r="F30" s="17"/>
    </row>
    <row r="31" spans="1:10" customFormat="1" ht="13.5" x14ac:dyDescent="0.2">
      <c r="A31" s="7" t="s">
        <v>53</v>
      </c>
      <c r="B31" s="6">
        <v>0</v>
      </c>
      <c r="C31" s="6">
        <v>587</v>
      </c>
      <c r="D31" s="6">
        <v>586.245</v>
      </c>
      <c r="E31" s="28">
        <v>2000</v>
      </c>
      <c r="F31" s="17"/>
      <c r="G31" s="39"/>
      <c r="H31" s="17"/>
      <c r="I31" s="17"/>
      <c r="J31" s="17"/>
    </row>
    <row r="32" spans="1:10" customFormat="1" ht="13.5" x14ac:dyDescent="0.2">
      <c r="A32" s="14" t="s">
        <v>12</v>
      </c>
      <c r="B32" s="3">
        <f>SUM(B30:B30)</f>
        <v>5000</v>
      </c>
      <c r="C32" s="3">
        <f>SUM(C30:C31)</f>
        <v>5521.5</v>
      </c>
      <c r="D32" s="3">
        <f>SUM(D30:D31)</f>
        <v>5520.7449999999999</v>
      </c>
      <c r="E32" s="3">
        <f>SUM(E30:E31)</f>
        <v>2000</v>
      </c>
      <c r="F32" s="17"/>
      <c r="G32" s="41"/>
      <c r="H32" s="35"/>
      <c r="I32" s="35"/>
      <c r="J32" s="17"/>
    </row>
    <row r="33" spans="1:11" customFormat="1" ht="13.5" x14ac:dyDescent="0.2">
      <c r="A33" s="7" t="s">
        <v>41</v>
      </c>
      <c r="B33" s="6">
        <v>300</v>
      </c>
      <c r="C33" s="6">
        <v>300</v>
      </c>
      <c r="D33" s="6">
        <v>0</v>
      </c>
      <c r="E33" s="28"/>
      <c r="F33" s="17"/>
      <c r="G33" s="41"/>
      <c r="H33" s="35"/>
      <c r="I33" s="35"/>
      <c r="J33" s="35"/>
    </row>
    <row r="34" spans="1:11" customFormat="1" ht="13.5" x14ac:dyDescent="0.2">
      <c r="A34" s="7" t="s">
        <v>31</v>
      </c>
      <c r="B34" s="6">
        <v>200</v>
      </c>
      <c r="C34" s="6">
        <v>200</v>
      </c>
      <c r="D34" s="6">
        <v>0</v>
      </c>
      <c r="E34" s="28"/>
      <c r="F34" s="17"/>
      <c r="G34" s="41"/>
      <c r="H34" s="35"/>
      <c r="I34" s="35"/>
      <c r="J34" s="35"/>
    </row>
    <row r="35" spans="1:11" customFormat="1" ht="13.5" x14ac:dyDescent="0.2">
      <c r="A35" s="7" t="s">
        <v>33</v>
      </c>
      <c r="B35" s="6">
        <v>150</v>
      </c>
      <c r="C35" s="6">
        <v>300</v>
      </c>
      <c r="D35" s="6">
        <v>0</v>
      </c>
      <c r="E35" s="28"/>
      <c r="F35" s="17"/>
      <c r="G35" s="41"/>
      <c r="H35" s="35"/>
      <c r="I35" s="35"/>
      <c r="J35" s="17"/>
    </row>
    <row r="36" spans="1:11" customFormat="1" ht="13.5" x14ac:dyDescent="0.2">
      <c r="A36" s="7" t="s">
        <v>28</v>
      </c>
      <c r="B36" s="6">
        <v>0</v>
      </c>
      <c r="C36" s="6">
        <v>2643</v>
      </c>
      <c r="D36" s="6">
        <v>323.89</v>
      </c>
      <c r="E36" s="28"/>
      <c r="F36" s="17"/>
      <c r="G36" s="41"/>
      <c r="H36" s="35"/>
      <c r="I36" s="35"/>
      <c r="J36" s="17"/>
    </row>
    <row r="37" spans="1:11" customFormat="1" ht="13.5" x14ac:dyDescent="0.2">
      <c r="A37" s="7" t="s">
        <v>64</v>
      </c>
      <c r="B37" s="10">
        <v>15000</v>
      </c>
      <c r="C37" s="6">
        <v>65000</v>
      </c>
      <c r="D37" s="10">
        <f>83.732+0.325+0.651+2.278</f>
        <v>86.986000000000004</v>
      </c>
      <c r="E37" s="28">
        <v>40500</v>
      </c>
      <c r="F37" s="31"/>
      <c r="G37" s="41"/>
      <c r="H37" s="35"/>
      <c r="I37" s="35"/>
      <c r="J37" s="17"/>
    </row>
    <row r="38" spans="1:11" customFormat="1" ht="13.5" x14ac:dyDescent="0.2">
      <c r="A38" s="7" t="s">
        <v>65</v>
      </c>
      <c r="B38" s="10"/>
      <c r="C38" s="6"/>
      <c r="D38" s="10"/>
      <c r="E38" s="28">
        <f>77000-E37</f>
        <v>36500</v>
      </c>
      <c r="F38" s="17"/>
      <c r="G38" s="41"/>
      <c r="H38" s="35"/>
      <c r="I38" s="35"/>
      <c r="J38" s="17"/>
    </row>
    <row r="39" spans="1:11" customFormat="1" ht="13.5" x14ac:dyDescent="0.2">
      <c r="A39" s="7" t="s">
        <v>59</v>
      </c>
      <c r="B39" s="10"/>
      <c r="C39" s="6"/>
      <c r="D39" s="10"/>
      <c r="E39" s="28">
        <v>5000</v>
      </c>
      <c r="F39" s="43"/>
      <c r="G39" s="41"/>
      <c r="H39" s="35"/>
      <c r="I39" s="35"/>
      <c r="J39" s="17"/>
    </row>
    <row r="40" spans="1:11" customFormat="1" ht="13.5" x14ac:dyDescent="0.2">
      <c r="A40" s="7" t="s">
        <v>32</v>
      </c>
      <c r="B40" s="10">
        <v>45500</v>
      </c>
      <c r="C40" s="6">
        <v>45561</v>
      </c>
      <c r="D40" s="10">
        <f>245.264+81.755+81.755</f>
        <v>408.774</v>
      </c>
      <c r="E40" s="28"/>
      <c r="F40" s="17"/>
      <c r="G40" s="41"/>
      <c r="H40" s="35"/>
      <c r="I40" s="35"/>
      <c r="J40" s="17"/>
    </row>
    <row r="41" spans="1:11" customFormat="1" ht="13.5" x14ac:dyDescent="0.2">
      <c r="A41" s="7" t="s">
        <v>42</v>
      </c>
      <c r="B41" s="10">
        <v>13000</v>
      </c>
      <c r="C41" s="6">
        <v>14300</v>
      </c>
      <c r="D41" s="10">
        <v>0</v>
      </c>
      <c r="E41" s="28"/>
      <c r="F41" s="17"/>
      <c r="G41" s="41"/>
      <c r="H41" s="35"/>
      <c r="I41" s="35"/>
      <c r="J41" s="17"/>
    </row>
    <row r="42" spans="1:11" customFormat="1" ht="13.5" x14ac:dyDescent="0.2">
      <c r="A42" s="7" t="s">
        <v>60</v>
      </c>
      <c r="B42" s="6">
        <v>0</v>
      </c>
      <c r="C42" s="6">
        <v>1241.9000000000001</v>
      </c>
      <c r="D42" s="6">
        <v>1097.47</v>
      </c>
      <c r="E42" s="28">
        <v>28000</v>
      </c>
      <c r="F42" s="17"/>
      <c r="G42" s="40"/>
      <c r="H42" s="35"/>
      <c r="I42" s="35"/>
      <c r="J42" s="17"/>
    </row>
    <row r="43" spans="1:11" customFormat="1" ht="13.5" x14ac:dyDescent="0.2">
      <c r="A43" s="7" t="s">
        <v>61</v>
      </c>
      <c r="B43" s="6"/>
      <c r="C43" s="6"/>
      <c r="D43" s="6"/>
      <c r="E43" s="28">
        <v>12000</v>
      </c>
      <c r="F43" s="17"/>
      <c r="G43" s="39"/>
      <c r="H43" s="35"/>
      <c r="I43" s="35"/>
      <c r="J43" s="17"/>
      <c r="K43" s="35"/>
    </row>
    <row r="44" spans="1:11" customFormat="1" ht="13.9" customHeight="1" x14ac:dyDescent="0.2">
      <c r="A44" s="7" t="s">
        <v>43</v>
      </c>
      <c r="B44" s="10">
        <v>2500</v>
      </c>
      <c r="C44" s="6">
        <v>2500</v>
      </c>
      <c r="D44" s="10">
        <v>99.293000000000006</v>
      </c>
      <c r="E44" s="28"/>
      <c r="F44" s="17"/>
      <c r="G44" s="39"/>
    </row>
    <row r="45" spans="1:11" customFormat="1" ht="13.9" customHeight="1" x14ac:dyDescent="0.2">
      <c r="A45" s="7" t="s">
        <v>78</v>
      </c>
      <c r="B45" s="10">
        <v>500</v>
      </c>
      <c r="C45" s="6">
        <v>500</v>
      </c>
      <c r="D45" s="10">
        <v>0</v>
      </c>
      <c r="E45" s="28"/>
      <c r="F45" s="17"/>
    </row>
    <row r="46" spans="1:11" customFormat="1" ht="13.9" customHeight="1" x14ac:dyDescent="0.2">
      <c r="A46" s="7" t="s">
        <v>44</v>
      </c>
      <c r="B46" s="10">
        <v>0</v>
      </c>
      <c r="C46" s="6">
        <v>6900</v>
      </c>
      <c r="D46" s="10">
        <v>1091.269</v>
      </c>
      <c r="E46" s="28"/>
      <c r="F46" s="17"/>
    </row>
    <row r="47" spans="1:11" customFormat="1" ht="13.9" customHeight="1" x14ac:dyDescent="0.2">
      <c r="A47" s="7" t="s">
        <v>25</v>
      </c>
      <c r="B47" s="10">
        <v>0</v>
      </c>
      <c r="C47" s="6">
        <v>180</v>
      </c>
      <c r="D47" s="10">
        <v>0</v>
      </c>
      <c r="E47" s="28"/>
      <c r="F47" s="17"/>
      <c r="J47" s="18"/>
    </row>
    <row r="48" spans="1:11" customFormat="1" ht="13.9" customHeight="1" x14ac:dyDescent="0.2">
      <c r="A48" s="7" t="s">
        <v>45</v>
      </c>
      <c r="B48" s="10">
        <v>1000</v>
      </c>
      <c r="C48" s="6">
        <v>1000</v>
      </c>
      <c r="D48" s="10">
        <v>0</v>
      </c>
      <c r="E48" s="28"/>
      <c r="F48" s="17"/>
    </row>
    <row r="49" spans="1:7" customFormat="1" ht="13.9" customHeight="1" x14ac:dyDescent="0.2">
      <c r="A49" s="7" t="s">
        <v>30</v>
      </c>
      <c r="B49" s="10">
        <v>1500</v>
      </c>
      <c r="C49" s="6">
        <v>2250</v>
      </c>
      <c r="D49" s="10">
        <v>0</v>
      </c>
      <c r="E49" s="28">
        <v>2500</v>
      </c>
      <c r="F49" s="17"/>
    </row>
    <row r="50" spans="1:7" customFormat="1" ht="13.9" customHeight="1" x14ac:dyDescent="0.2">
      <c r="A50" s="7" t="s">
        <v>46</v>
      </c>
      <c r="B50" s="10">
        <v>700</v>
      </c>
      <c r="C50" s="6">
        <v>700</v>
      </c>
      <c r="D50" s="10">
        <v>0</v>
      </c>
      <c r="E50" s="28">
        <v>500</v>
      </c>
      <c r="F50" s="17"/>
    </row>
    <row r="51" spans="1:7" customFormat="1" ht="13.9" customHeight="1" x14ac:dyDescent="0.2">
      <c r="A51" s="7" t="s">
        <v>29</v>
      </c>
      <c r="B51" s="10">
        <v>1000</v>
      </c>
      <c r="C51" s="6">
        <v>1000</v>
      </c>
      <c r="D51" s="10">
        <v>25.45</v>
      </c>
      <c r="E51" s="28"/>
      <c r="F51" s="17"/>
    </row>
    <row r="52" spans="1:7" customFormat="1" ht="13.9" customHeight="1" x14ac:dyDescent="0.2">
      <c r="A52" s="7" t="s">
        <v>62</v>
      </c>
      <c r="B52" s="10">
        <v>2000</v>
      </c>
      <c r="C52" s="6">
        <v>2000</v>
      </c>
      <c r="D52" s="10">
        <v>0</v>
      </c>
      <c r="E52" s="28">
        <v>5100</v>
      </c>
      <c r="F52" s="17"/>
    </row>
    <row r="53" spans="1:7" customFormat="1" ht="13.9" customHeight="1" x14ac:dyDescent="0.2">
      <c r="A53" s="7" t="s">
        <v>63</v>
      </c>
      <c r="B53" s="10"/>
      <c r="C53" s="6"/>
      <c r="D53" s="10"/>
      <c r="E53" s="28">
        <f>9000-5100</f>
        <v>3900</v>
      </c>
      <c r="F53" s="17"/>
      <c r="G53" s="18"/>
    </row>
    <row r="54" spans="1:7" customFormat="1" ht="13.9" customHeight="1" x14ac:dyDescent="0.2">
      <c r="A54" s="7" t="s">
        <v>34</v>
      </c>
      <c r="B54" s="10">
        <v>0</v>
      </c>
      <c r="C54" s="6">
        <v>3500</v>
      </c>
      <c r="D54" s="10">
        <v>102.85</v>
      </c>
      <c r="E54" s="28"/>
      <c r="F54" s="17"/>
    </row>
    <row r="55" spans="1:7" customFormat="1" ht="13.9" customHeight="1" x14ac:dyDescent="0.2">
      <c r="A55" s="7" t="s">
        <v>54</v>
      </c>
      <c r="B55" s="10">
        <v>0</v>
      </c>
      <c r="C55" s="6">
        <v>6000</v>
      </c>
      <c r="D55" s="10">
        <v>0</v>
      </c>
      <c r="E55" s="28"/>
      <c r="F55" s="17"/>
    </row>
    <row r="56" spans="1:7" customFormat="1" ht="13.9" customHeight="1" x14ac:dyDescent="0.2">
      <c r="A56" s="7" t="s">
        <v>55</v>
      </c>
      <c r="B56" s="10">
        <v>0</v>
      </c>
      <c r="C56" s="6">
        <v>1450</v>
      </c>
      <c r="D56" s="10">
        <v>0</v>
      </c>
      <c r="E56" s="28"/>
      <c r="F56" s="17"/>
    </row>
    <row r="57" spans="1:7" customFormat="1" ht="13.9" customHeight="1" x14ac:dyDescent="0.2">
      <c r="A57" s="7" t="s">
        <v>56</v>
      </c>
      <c r="B57" s="10">
        <v>0</v>
      </c>
      <c r="C57" s="6">
        <v>300</v>
      </c>
      <c r="D57" s="10">
        <v>29.645</v>
      </c>
      <c r="E57" s="28"/>
      <c r="F57" s="17"/>
    </row>
    <row r="58" spans="1:7" customFormat="1" ht="13.9" customHeight="1" x14ac:dyDescent="0.2">
      <c r="A58" s="7" t="s">
        <v>67</v>
      </c>
      <c r="B58" s="10">
        <v>0</v>
      </c>
      <c r="C58" s="6">
        <v>9500</v>
      </c>
      <c r="D58" s="10">
        <v>0</v>
      </c>
      <c r="E58" s="28">
        <v>22000</v>
      </c>
      <c r="F58" s="17"/>
    </row>
    <row r="59" spans="1:7" customFormat="1" ht="13.9" customHeight="1" x14ac:dyDescent="0.2">
      <c r="A59" s="7" t="s">
        <v>68</v>
      </c>
      <c r="B59" s="10"/>
      <c r="C59" s="6"/>
      <c r="D59" s="10"/>
      <c r="E59" s="28">
        <v>13000</v>
      </c>
      <c r="F59" s="17"/>
    </row>
    <row r="60" spans="1:7" customFormat="1" ht="13.9" customHeight="1" x14ac:dyDescent="0.2">
      <c r="A60" s="7" t="s">
        <v>57</v>
      </c>
      <c r="B60" s="10">
        <v>0</v>
      </c>
      <c r="C60" s="6">
        <v>200</v>
      </c>
      <c r="D60" s="10">
        <v>102.633</v>
      </c>
      <c r="E60" s="28"/>
      <c r="F60" s="17"/>
    </row>
    <row r="61" spans="1:7" customFormat="1" ht="13.9" customHeight="1" x14ac:dyDescent="0.2">
      <c r="A61" s="7" t="s">
        <v>58</v>
      </c>
      <c r="B61" s="10">
        <v>0</v>
      </c>
      <c r="C61" s="6">
        <v>12000</v>
      </c>
      <c r="D61" s="10">
        <v>0</v>
      </c>
      <c r="E61" s="28"/>
      <c r="F61" s="17"/>
    </row>
    <row r="62" spans="1:7" customFormat="1" ht="13.9" customHeight="1" x14ac:dyDescent="0.2">
      <c r="A62" s="7" t="s">
        <v>66</v>
      </c>
      <c r="B62" s="10"/>
      <c r="C62" s="6"/>
      <c r="D62" s="10"/>
      <c r="E62" s="28">
        <v>11000</v>
      </c>
      <c r="F62" s="17"/>
    </row>
    <row r="63" spans="1:7" customFormat="1" ht="13.9" customHeight="1" x14ac:dyDescent="0.2">
      <c r="A63" s="7" t="s">
        <v>72</v>
      </c>
      <c r="B63" s="10"/>
      <c r="C63" s="6"/>
      <c r="D63" s="10"/>
      <c r="E63" s="28">
        <v>2500</v>
      </c>
      <c r="F63" s="17"/>
    </row>
    <row r="64" spans="1:7" s="20" customFormat="1" ht="13.9" customHeight="1" x14ac:dyDescent="0.2">
      <c r="A64" s="14" t="s">
        <v>26</v>
      </c>
      <c r="B64" s="22">
        <f>SUM(B33:B61)</f>
        <v>83350</v>
      </c>
      <c r="C64" s="22">
        <f>SUM(C33:C61)</f>
        <v>179525.9</v>
      </c>
      <c r="D64" s="22">
        <f>SUM(D33:D61)</f>
        <v>3368.2599999999993</v>
      </c>
      <c r="E64" s="22">
        <f>SUM(E33:E63)</f>
        <v>182500</v>
      </c>
      <c r="F64" s="34"/>
    </row>
    <row r="65" spans="1:7" customFormat="1" ht="13.9" customHeight="1" x14ac:dyDescent="0.2">
      <c r="A65" s="7" t="s">
        <v>35</v>
      </c>
      <c r="B65" s="23">
        <v>2000</v>
      </c>
      <c r="C65" s="6">
        <v>2000</v>
      </c>
      <c r="D65" s="10">
        <v>841.12300000000005</v>
      </c>
      <c r="E65" s="28">
        <v>2000</v>
      </c>
      <c r="F65" s="17"/>
    </row>
    <row r="66" spans="1:7" customFormat="1" ht="13.9" customHeight="1" x14ac:dyDescent="0.2">
      <c r="A66" s="7" t="s">
        <v>47</v>
      </c>
      <c r="B66" s="10">
        <v>250</v>
      </c>
      <c r="C66" s="6">
        <v>250</v>
      </c>
      <c r="D66" s="10">
        <v>9.0749999999999993</v>
      </c>
      <c r="E66" s="28">
        <v>0</v>
      </c>
      <c r="F66" s="17"/>
    </row>
    <row r="67" spans="1:7" customFormat="1" ht="13.9" customHeight="1" x14ac:dyDescent="0.2">
      <c r="A67" s="7" t="s">
        <v>36</v>
      </c>
      <c r="B67" s="10">
        <v>500</v>
      </c>
      <c r="C67" s="6">
        <v>500</v>
      </c>
      <c r="D67" s="10">
        <v>52.91</v>
      </c>
      <c r="E67" s="28">
        <v>0</v>
      </c>
      <c r="F67" s="17"/>
    </row>
    <row r="68" spans="1:7" customFormat="1" ht="13.9" customHeight="1" x14ac:dyDescent="0.2">
      <c r="A68" s="7" t="s">
        <v>48</v>
      </c>
      <c r="B68" s="10">
        <v>0</v>
      </c>
      <c r="C68" s="6">
        <v>2600</v>
      </c>
      <c r="D68" s="10">
        <v>2583.665</v>
      </c>
      <c r="E68" s="28">
        <v>0</v>
      </c>
      <c r="F68" s="17"/>
    </row>
    <row r="69" spans="1:7" customFormat="1" ht="13.9" customHeight="1" x14ac:dyDescent="0.2">
      <c r="A69" s="7" t="s">
        <v>49</v>
      </c>
      <c r="B69" s="10">
        <v>700</v>
      </c>
      <c r="C69" s="6">
        <v>700</v>
      </c>
      <c r="D69" s="10">
        <v>0</v>
      </c>
      <c r="E69" s="28">
        <v>0</v>
      </c>
      <c r="F69" s="17"/>
    </row>
    <row r="70" spans="1:7" customFormat="1" ht="13.9" customHeight="1" x14ac:dyDescent="0.2">
      <c r="A70" s="7" t="s">
        <v>50</v>
      </c>
      <c r="B70" s="10">
        <v>2000</v>
      </c>
      <c r="C70" s="6">
        <v>2000</v>
      </c>
      <c r="D70" s="10">
        <v>292.74200000000002</v>
      </c>
      <c r="E70" s="28">
        <v>1000</v>
      </c>
      <c r="F70" s="17"/>
    </row>
    <row r="71" spans="1:7" customFormat="1" ht="13.5" x14ac:dyDescent="0.2">
      <c r="A71" s="14" t="s">
        <v>38</v>
      </c>
      <c r="B71" s="3">
        <f>SUM(B65:B70)</f>
        <v>5450</v>
      </c>
      <c r="C71" s="3">
        <f>SUM(C65:C70)</f>
        <v>8050</v>
      </c>
      <c r="D71" s="3">
        <f>SUM(D65:D70)</f>
        <v>3779.5150000000003</v>
      </c>
      <c r="E71" s="3">
        <f>SUM(E65:E70)</f>
        <v>3000</v>
      </c>
      <c r="F71" s="17"/>
    </row>
    <row r="72" spans="1:7" customFormat="1" ht="13.5" x14ac:dyDescent="0.2">
      <c r="A72" s="14" t="s">
        <v>51</v>
      </c>
      <c r="B72" s="3">
        <v>8484</v>
      </c>
      <c r="C72" s="3">
        <v>8484</v>
      </c>
      <c r="D72" s="3">
        <v>0</v>
      </c>
      <c r="E72" s="27">
        <f t="shared" ref="E72" si="1">D72/C72</f>
        <v>0</v>
      </c>
      <c r="F72" s="17"/>
    </row>
    <row r="73" spans="1:7" customFormat="1" ht="13.5" x14ac:dyDescent="0.2">
      <c r="A73" s="9" t="s">
        <v>20</v>
      </c>
      <c r="B73" s="5">
        <f>B72+B71+B64+B32</f>
        <v>102284</v>
      </c>
      <c r="C73" s="5">
        <f>C72+C71+C64+C32</f>
        <v>201581.4</v>
      </c>
      <c r="D73" s="5">
        <f>D72+D71+D64+D32</f>
        <v>12668.52</v>
      </c>
      <c r="E73" s="5">
        <f>E72+E71+E64+E32</f>
        <v>187500</v>
      </c>
      <c r="F73" s="17"/>
    </row>
    <row r="74" spans="1:7" customFormat="1" ht="13.5" x14ac:dyDescent="0.2">
      <c r="A74" s="15" t="s">
        <v>21</v>
      </c>
      <c r="B74" s="16">
        <f>B73+B28</f>
        <v>294681.90000000002</v>
      </c>
      <c r="C74" s="16">
        <f>C73+C28</f>
        <v>416240.5</v>
      </c>
      <c r="D74" s="16">
        <f>D73+D28</f>
        <v>113970.64400000001</v>
      </c>
      <c r="E74" s="16">
        <f>E73+E28</f>
        <v>415125.4</v>
      </c>
      <c r="F74" s="17"/>
      <c r="G74" s="18"/>
    </row>
    <row r="76" spans="1:7" x14ac:dyDescent="0.25">
      <c r="B76" s="24"/>
      <c r="C76" s="24"/>
      <c r="D76" s="24"/>
    </row>
    <row r="77" spans="1:7" s="29" customFormat="1" ht="15" customHeight="1" x14ac:dyDescent="0.15">
      <c r="A77" s="45" t="s">
        <v>70</v>
      </c>
      <c r="B77" s="46"/>
      <c r="C77" s="46"/>
      <c r="D77" s="47"/>
      <c r="E77" s="32">
        <f>E8-E74</f>
        <v>-14983.100000000035</v>
      </c>
      <c r="G77" s="30"/>
    </row>
    <row r="78" spans="1:7" s="29" customFormat="1" ht="15" customHeight="1" x14ac:dyDescent="0.15">
      <c r="A78" s="45" t="s">
        <v>69</v>
      </c>
      <c r="B78" s="46"/>
      <c r="C78" s="46"/>
      <c r="D78" s="47"/>
      <c r="E78" s="32">
        <v>-2134.4</v>
      </c>
    </row>
    <row r="79" spans="1:7" s="29" customFormat="1" ht="15" customHeight="1" x14ac:dyDescent="0.15">
      <c r="A79" s="48"/>
      <c r="B79" s="49"/>
      <c r="C79" s="49"/>
      <c r="D79" s="49"/>
      <c r="E79" s="49"/>
    </row>
    <row r="80" spans="1:7" s="29" customFormat="1" ht="15" customHeight="1" x14ac:dyDescent="0.15">
      <c r="A80" s="45" t="s">
        <v>71</v>
      </c>
      <c r="B80" s="46"/>
      <c r="C80" s="46"/>
      <c r="D80" s="47"/>
      <c r="E80" s="32">
        <f>E77+E78</f>
        <v>-17117.500000000036</v>
      </c>
    </row>
    <row r="81" s="29" customFormat="1" ht="15" customHeight="1" x14ac:dyDescent="0.15"/>
    <row r="82" s="29" customFormat="1" ht="15" customHeight="1" x14ac:dyDescent="0.15"/>
  </sheetData>
  <mergeCells count="8">
    <mergeCell ref="A2:E2"/>
    <mergeCell ref="A78:D78"/>
    <mergeCell ref="A80:D80"/>
    <mergeCell ref="A79:E79"/>
    <mergeCell ref="A3:E3"/>
    <mergeCell ref="A77:D77"/>
    <mergeCell ref="A29:D29"/>
    <mergeCell ref="A10:D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Závazné ukazatele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Klára Vránová</cp:lastModifiedBy>
  <cp:lastPrinted>2024-11-19T08:38:40Z</cp:lastPrinted>
  <dcterms:created xsi:type="dcterms:W3CDTF">2020-10-26T15:19:17Z</dcterms:created>
  <dcterms:modified xsi:type="dcterms:W3CDTF">2025-01-08T08:26:29Z</dcterms:modified>
</cp:coreProperties>
</file>