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ara.vranova\Documents\Rozpočet\Rozpočet 2026\Schválený\"/>
    </mc:Choice>
  </mc:AlternateContent>
  <xr:revisionPtr revIDLastSave="0" documentId="13_ncr:1_{2576C5A1-B644-4998-A5FA-1C77951D35DF}" xr6:coauthVersionLast="47" xr6:coauthVersionMax="47" xr10:uidLastSave="{00000000-0000-0000-0000-000000000000}"/>
  <bookViews>
    <workbookView xWindow="-120" yWindow="-120" windowWidth="29040" windowHeight="15840" xr2:uid="{A24D1522-2D19-4F48-9397-1CC07DFE64D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7" i="1" l="1"/>
  <c r="C74" i="1"/>
  <c r="G70" i="1"/>
  <c r="F70" i="1"/>
  <c r="E70" i="1"/>
  <c r="D70" i="1"/>
  <c r="C67" i="1"/>
  <c r="G63" i="1"/>
  <c r="D63" i="1"/>
  <c r="F49" i="1"/>
  <c r="E49" i="1"/>
  <c r="F40" i="1"/>
  <c r="F39" i="1"/>
  <c r="E39" i="1"/>
  <c r="F38" i="1"/>
  <c r="F36" i="1"/>
  <c r="E36" i="1"/>
  <c r="F31" i="1"/>
  <c r="E31" i="1"/>
  <c r="G25" i="1"/>
  <c r="F25" i="1"/>
  <c r="E25" i="1"/>
  <c r="D25" i="1"/>
  <c r="C25" i="1"/>
  <c r="F14" i="1"/>
  <c r="D14" i="1"/>
  <c r="G12" i="1"/>
  <c r="F12" i="1"/>
  <c r="E12" i="1"/>
  <c r="D12" i="1"/>
  <c r="G9" i="1"/>
  <c r="F9" i="1"/>
  <c r="E9" i="1"/>
  <c r="D9" i="1"/>
  <c r="F6" i="1"/>
  <c r="E6" i="1"/>
  <c r="D6" i="1"/>
  <c r="C6" i="1"/>
  <c r="G6" i="1"/>
  <c r="F63" i="1" l="1"/>
  <c r="F73" i="1" s="1"/>
  <c r="E63" i="1"/>
  <c r="E73" i="1" s="1"/>
  <c r="C75" i="1"/>
  <c r="D73" i="1"/>
  <c r="D19" i="1"/>
  <c r="E19" i="1"/>
  <c r="G73" i="1"/>
  <c r="F19" i="1"/>
  <c r="G19" i="1"/>
  <c r="F74" i="1" l="1"/>
  <c r="F75" i="1" s="1"/>
  <c r="D74" i="1"/>
  <c r="D75" i="1" s="1"/>
  <c r="G74" i="1"/>
  <c r="G75" i="1" s="1"/>
  <c r="G78" i="1" s="1"/>
  <c r="E74" i="1"/>
  <c r="E75" i="1" s="1"/>
</calcChain>
</file>

<file path=xl/sharedStrings.xml><?xml version="1.0" encoding="utf-8"?>
<sst xmlns="http://schemas.openxmlformats.org/spreadsheetml/2006/main" count="86" uniqueCount="84">
  <si>
    <t>ORJ</t>
  </si>
  <si>
    <t>Text</t>
  </si>
  <si>
    <t>Skutečnost 2024</t>
  </si>
  <si>
    <t>Rozpočet 2025</t>
  </si>
  <si>
    <t>Upravený rozpočet 2025</t>
  </si>
  <si>
    <t>Skutečnost 2025 (1-6)</t>
  </si>
  <si>
    <t>Třída 1 - Daňové příjmy</t>
  </si>
  <si>
    <t>Třída 2 - Nedaňové příjmy</t>
  </si>
  <si>
    <t>Třída 3 - Kapitálové příjmy</t>
  </si>
  <si>
    <t>Třída 4 - Přijaté transfery</t>
  </si>
  <si>
    <t>Příjmy celkem</t>
  </si>
  <si>
    <t>Třída 5 - Běžné výdaje</t>
  </si>
  <si>
    <t>Kancelář tajemníka - ostatní výdaje</t>
  </si>
  <si>
    <t>Odbor stavebního úřadu a oddělení ŽP</t>
  </si>
  <si>
    <t>Finanční odbor celkem</t>
  </si>
  <si>
    <t>Odbor investic</t>
  </si>
  <si>
    <t>43-46</t>
  </si>
  <si>
    <t>Odbor správy budov</t>
  </si>
  <si>
    <t xml:space="preserve">Odbor sociálních věcí </t>
  </si>
  <si>
    <t xml:space="preserve">Odbor správních činností </t>
  </si>
  <si>
    <t>Odbor vnějších vztahů celkem</t>
  </si>
  <si>
    <t>Městský úřad celkem</t>
  </si>
  <si>
    <t xml:space="preserve">Městská policie </t>
  </si>
  <si>
    <t>Nespecifikované</t>
  </si>
  <si>
    <t>Třída 5 - Běžné výdaje celkem</t>
  </si>
  <si>
    <t>Třída 6 - Kapitálové výdaje</t>
  </si>
  <si>
    <t>Kancelář tajemníka - hasičský automobil</t>
  </si>
  <si>
    <t>Finanční odbor - investiční účelové příspěvky - DSO Dr. Kounic</t>
  </si>
  <si>
    <t>Finanční odbor - investiční účelové příspěvky - TSMS</t>
  </si>
  <si>
    <t>Finanční odbor - investiční účelové příspěvky - ZS-A</t>
  </si>
  <si>
    <t>Odbor IR - plánovací smlouva - Slovanská - Radilová</t>
  </si>
  <si>
    <t xml:space="preserve">Odbor IR - PD Koláčkovo nám. </t>
  </si>
  <si>
    <t>Odbor IR - Cyklostezka Křenovice</t>
  </si>
  <si>
    <t>Odbor IR - komunikace Pod Vinohrady</t>
  </si>
  <si>
    <t>Odbor IR - parkovací stání Zlatá Hora</t>
  </si>
  <si>
    <t>Odbor IR - Mateřská škola</t>
  </si>
  <si>
    <t>Odbor IR - Mateřská škola - gastro</t>
  </si>
  <si>
    <t>Odbor IR - Mateřská škola - vybavení</t>
  </si>
  <si>
    <t>Odbor IR - ZŠ Komneského - odborné učebny</t>
  </si>
  <si>
    <t>Odbor IR - ZŠ Komneského - gastro</t>
  </si>
  <si>
    <t>Odbor IR - Výdejna ZŠ Tyršova</t>
  </si>
  <si>
    <t>Odbor IR - PD přístavba ZŠ Tyršova</t>
  </si>
  <si>
    <t>Odbor IR - Napoleonská expozice - stavební část</t>
  </si>
  <si>
    <t>Odbor IR - Napoleonská expozice - vybavení</t>
  </si>
  <si>
    <t>Odbor IR - INTERREG</t>
  </si>
  <si>
    <t>Odbor IR - stadion</t>
  </si>
  <si>
    <t>Odbor IR - dětská hřiště</t>
  </si>
  <si>
    <t>Odbor IR - CS Bonaparte - projektová dokumentace</t>
  </si>
  <si>
    <t>Odbor IR - CS Bonaparte - střecha</t>
  </si>
  <si>
    <t>Odbor IR - PD - myslivecký areál</t>
  </si>
  <si>
    <t>Odbor IR - Rozšíření hřbitova</t>
  </si>
  <si>
    <t>Odbor IR - změna územního plánu</t>
  </si>
  <si>
    <t>Odbor IR - změna územního plánu č.6, standardizace</t>
  </si>
  <si>
    <t>Odbor IR - kompostárna</t>
  </si>
  <si>
    <t>Odbor IR - rekonstrukce RD - dětské skupiny</t>
  </si>
  <si>
    <t>Odbor IR - úsekové měření rychlosti - Nížkovice</t>
  </si>
  <si>
    <t>Odbor IR - Husova 63</t>
  </si>
  <si>
    <t>Odbor IR - výkup nemovitostí</t>
  </si>
  <si>
    <t>Odbor IR - Jiráskova</t>
  </si>
  <si>
    <t>Odbor IR - Polní</t>
  </si>
  <si>
    <t>Odbor IR - automobil MP</t>
  </si>
  <si>
    <t>Odbor IR - umělecké dílo p. Netík</t>
  </si>
  <si>
    <t>Odbor IR - veřejné osvětlení</t>
  </si>
  <si>
    <t>Odbor IR - Revitalizace škvárového hřiště - spoluúčast</t>
  </si>
  <si>
    <t>Odbor IR - Regenerace sídliště Nádražní</t>
  </si>
  <si>
    <t>Odbor IR - odborné učebny DDM</t>
  </si>
  <si>
    <t>Odbor IR - klimatizace budovy radnice</t>
  </si>
  <si>
    <t>Odbor IR celkem</t>
  </si>
  <si>
    <t>Odbor SB - rekonstrukce bytových jader</t>
  </si>
  <si>
    <t>Odbor SB - Fügnerova</t>
  </si>
  <si>
    <t>Odbor SB - rekonstrukce kotelny Úzká</t>
  </si>
  <si>
    <t>Odbor SB - okna, kotelna Palackého nám. 89</t>
  </si>
  <si>
    <t>Odbor SB - rekonstrukce SCB - I. etapa</t>
  </si>
  <si>
    <t>Odbor SB - rekonstrukce ordinací - poliklinika</t>
  </si>
  <si>
    <t>Odbor správy budov celkem</t>
  </si>
  <si>
    <t>Odbor VV - Pořízení betlémů, participativní rozpočet</t>
  </si>
  <si>
    <t>Odbor - Městský úřad - kyberbezpečnost</t>
  </si>
  <si>
    <t>Třída 6 - Kapitálové výdaje celkem</t>
  </si>
  <si>
    <t>Výdaje celkem</t>
  </si>
  <si>
    <t>P-V</t>
  </si>
  <si>
    <t>financování - splátky úvěrů MŠ</t>
  </si>
  <si>
    <t>financování - splátky revolvingového úvěru</t>
  </si>
  <si>
    <t>P-V vč. financování</t>
  </si>
  <si>
    <t>Rozpočet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</si>
</sst>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1"/>
      <name val="Aptos Display"/>
      <family val="1"/>
      <charset val="238"/>
      <scheme val="major"/>
    </font>
    <font>
      <b/>
      <sz val="8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sz val="8"/>
      <color theme="1"/>
      <name val="Aptos Display"/>
      <family val="1"/>
      <charset val="238"/>
      <scheme val="major"/>
    </font>
    <font>
      <sz val="11.25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Border="1"/>
    <xf numFmtId="4" fontId="2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5" fillId="0" borderId="1" xfId="1" applyNumberFormat="1" applyFont="1" applyBorder="1"/>
    <xf numFmtId="4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2" fillId="0" borderId="1" xfId="1" applyNumberFormat="1" applyFont="1" applyBorder="1" applyAlignment="1">
      <alignment horizontal="left"/>
    </xf>
    <xf numFmtId="4" fontId="5" fillId="0" borderId="1" xfId="1" applyNumberFormat="1" applyFont="1" applyBorder="1" applyAlignment="1">
      <alignment horizontal="right"/>
    </xf>
    <xf numFmtId="4" fontId="4" fillId="0" borderId="1" xfId="2" applyNumberFormat="1" applyFont="1" applyBorder="1" applyAlignment="1">
      <alignment vertical="center" wrapText="1"/>
    </xf>
    <xf numFmtId="4" fontId="3" fillId="0" borderId="1" xfId="2" applyNumberFormat="1" applyFont="1" applyBorder="1" applyAlignment="1">
      <alignment wrapText="1"/>
    </xf>
    <xf numFmtId="4" fontId="4" fillId="0" borderId="1" xfId="2" applyNumberFormat="1" applyFont="1" applyBorder="1" applyAlignment="1">
      <alignment wrapText="1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vertical="center"/>
    </xf>
    <xf numFmtId="0" fontId="5" fillId="0" borderId="0" xfId="1" applyFont="1"/>
    <xf numFmtId="0" fontId="1" fillId="0" borderId="0" xfId="1"/>
    <xf numFmtId="4" fontId="0" fillId="0" borderId="0" xfId="0" applyNumberFormat="1"/>
    <xf numFmtId="4" fontId="2" fillId="2" borderId="1" xfId="1" applyNumberFormat="1" applyFont="1" applyFill="1" applyBorder="1" applyAlignment="1">
      <alignment horizontal="left" vertical="center"/>
    </xf>
    <xf numFmtId="4" fontId="2" fillId="0" borderId="1" xfId="1" applyNumberFormat="1" applyFont="1" applyBorder="1" applyAlignment="1">
      <alignment horizontal="left" vertical="top"/>
    </xf>
    <xf numFmtId="4" fontId="2" fillId="2" borderId="1" xfId="1" applyNumberFormat="1" applyFont="1" applyFill="1" applyBorder="1" applyAlignment="1">
      <alignment horizontal="left" vertical="top"/>
    </xf>
    <xf numFmtId="4" fontId="2" fillId="0" borderId="2" xfId="1" applyNumberFormat="1" applyFont="1" applyBorder="1" applyAlignment="1">
      <alignment horizontal="left"/>
    </xf>
    <xf numFmtId="4" fontId="2" fillId="0" borderId="3" xfId="1" applyNumberFormat="1" applyFont="1" applyBorder="1" applyAlignment="1">
      <alignment horizontal="left"/>
    </xf>
    <xf numFmtId="4" fontId="2" fillId="2" borderId="1" xfId="1" applyNumberFormat="1" applyFont="1" applyFill="1" applyBorder="1" applyAlignment="1">
      <alignment horizontal="left"/>
    </xf>
  </cellXfs>
  <cellStyles count="3">
    <cellStyle name="Normální" xfId="0" builtinId="0"/>
    <cellStyle name="Normální 2 2" xfId="1" xr:uid="{AF07DD25-5AEA-4D5D-BCAA-25ED45C5BE75}"/>
    <cellStyle name="Normální 3 2" xfId="2" xr:uid="{11AA8C49-BAE8-43B0-8DC1-C89730F88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C121-BFDD-471B-9BFC-217A45BD8678}">
  <sheetPr>
    <pageSetUpPr fitToPage="1"/>
  </sheetPr>
  <dimension ref="A1:J78"/>
  <sheetViews>
    <sheetView tabSelected="1" workbookViewId="0">
      <selection activeCell="G2" sqref="G2"/>
    </sheetView>
  </sheetViews>
  <sheetFormatPr defaultRowHeight="15" x14ac:dyDescent="0.25"/>
  <cols>
    <col min="1" max="1" width="4.42578125" style="21" customWidth="1"/>
    <col min="2" max="2" width="43.42578125" style="22" customWidth="1"/>
    <col min="3" max="3" width="13.28515625" style="22" customWidth="1"/>
    <col min="4" max="4" width="12.28515625" style="22" customWidth="1"/>
    <col min="5" max="5" width="11.7109375" style="22" customWidth="1"/>
    <col min="6" max="6" width="10.28515625" style="22" customWidth="1"/>
    <col min="7" max="7" width="12.5703125" style="21" customWidth="1"/>
    <col min="10" max="10" width="9.7109375" bestFit="1" customWidth="1"/>
  </cols>
  <sheetData>
    <row r="1" spans="1:7" ht="22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83</v>
      </c>
    </row>
    <row r="2" spans="1:7" x14ac:dyDescent="0.25">
      <c r="A2" s="25" t="s">
        <v>6</v>
      </c>
      <c r="B2" s="25"/>
      <c r="C2" s="4">
        <v>201045.85</v>
      </c>
      <c r="D2" s="5">
        <v>177123</v>
      </c>
      <c r="E2" s="5">
        <v>184775</v>
      </c>
      <c r="F2" s="5">
        <v>103624.43</v>
      </c>
      <c r="G2" s="5">
        <v>220182</v>
      </c>
    </row>
    <row r="3" spans="1:7" x14ac:dyDescent="0.25">
      <c r="A3" s="25" t="s">
        <v>7</v>
      </c>
      <c r="B3" s="25"/>
      <c r="C3" s="4">
        <v>58798.44</v>
      </c>
      <c r="D3" s="5">
        <v>31979.8</v>
      </c>
      <c r="E3" s="5">
        <v>42191.1</v>
      </c>
      <c r="F3" s="5">
        <v>32461.15</v>
      </c>
      <c r="G3" s="5">
        <v>27296.1</v>
      </c>
    </row>
    <row r="4" spans="1:7" x14ac:dyDescent="0.25">
      <c r="A4" s="25" t="s">
        <v>8</v>
      </c>
      <c r="B4" s="25"/>
      <c r="C4" s="4">
        <v>232.86</v>
      </c>
      <c r="D4" s="5">
        <v>0</v>
      </c>
      <c r="E4" s="5">
        <v>11770</v>
      </c>
      <c r="F4" s="5">
        <v>11769.971</v>
      </c>
      <c r="G4" s="5">
        <v>0</v>
      </c>
    </row>
    <row r="5" spans="1:7" x14ac:dyDescent="0.25">
      <c r="A5" s="25" t="s">
        <v>9</v>
      </c>
      <c r="B5" s="25"/>
      <c r="C5" s="4">
        <v>40683.89</v>
      </c>
      <c r="D5" s="5">
        <v>191039.5</v>
      </c>
      <c r="E5" s="5">
        <v>160085.70000000001</v>
      </c>
      <c r="F5" s="5">
        <v>30528.16</v>
      </c>
      <c r="G5" s="5">
        <f>174190+36+640.1+1318.5</f>
        <v>176184.6</v>
      </c>
    </row>
    <row r="6" spans="1:7" x14ac:dyDescent="0.25">
      <c r="A6" s="26" t="s">
        <v>10</v>
      </c>
      <c r="B6" s="26"/>
      <c r="C6" s="6">
        <f t="shared" ref="C6:G6" si="0">SUM(C2:C5)</f>
        <v>300761.03999999998</v>
      </c>
      <c r="D6" s="7">
        <f t="shared" si="0"/>
        <v>400142.3</v>
      </c>
      <c r="E6" s="7">
        <f t="shared" si="0"/>
        <v>398821.80000000005</v>
      </c>
      <c r="F6" s="7">
        <f t="shared" si="0"/>
        <v>178383.71099999998</v>
      </c>
      <c r="G6" s="7">
        <f t="shared" si="0"/>
        <v>423662.7</v>
      </c>
    </row>
    <row r="7" spans="1:7" x14ac:dyDescent="0.25">
      <c r="A7" s="27" t="s">
        <v>11</v>
      </c>
      <c r="B7" s="28"/>
      <c r="C7" s="28"/>
      <c r="D7" s="28"/>
      <c r="E7" s="28"/>
      <c r="F7" s="28"/>
      <c r="G7" s="28"/>
    </row>
    <row r="8" spans="1:7" x14ac:dyDescent="0.25">
      <c r="A8" s="8">
        <v>10</v>
      </c>
      <c r="B8" s="5" t="s">
        <v>12</v>
      </c>
      <c r="C8" s="5">
        <v>795.87</v>
      </c>
      <c r="D8" s="5">
        <v>678</v>
      </c>
      <c r="E8" s="5">
        <v>699.5</v>
      </c>
      <c r="F8" s="5">
        <v>233.10900000000001</v>
      </c>
      <c r="G8" s="9">
        <v>738</v>
      </c>
    </row>
    <row r="9" spans="1:7" x14ac:dyDescent="0.25">
      <c r="A9" s="8">
        <v>20</v>
      </c>
      <c r="B9" s="5" t="s">
        <v>13</v>
      </c>
      <c r="C9" s="5">
        <v>11684.01</v>
      </c>
      <c r="D9" s="5">
        <f>2200+13450</f>
        <v>15650</v>
      </c>
      <c r="E9" s="5">
        <f>2924.6+13500</f>
        <v>16424.599999999999</v>
      </c>
      <c r="F9" s="5">
        <f>1076.824+5305.952</f>
        <v>6382.7759999999998</v>
      </c>
      <c r="G9" s="9">
        <f>14050+2300</f>
        <v>16350</v>
      </c>
    </row>
    <row r="10" spans="1:7" x14ac:dyDescent="0.25">
      <c r="A10" s="8">
        <v>30</v>
      </c>
      <c r="B10" s="5" t="s">
        <v>14</v>
      </c>
      <c r="C10" s="5">
        <v>72832.100000000006</v>
      </c>
      <c r="D10" s="5">
        <v>72356.100000000006</v>
      </c>
      <c r="E10" s="5">
        <v>84519.6</v>
      </c>
      <c r="F10" s="5">
        <v>52277.16</v>
      </c>
      <c r="G10" s="5">
        <v>112573</v>
      </c>
    </row>
    <row r="11" spans="1:7" x14ac:dyDescent="0.25">
      <c r="A11" s="8">
        <v>40</v>
      </c>
      <c r="B11" s="5" t="s">
        <v>15</v>
      </c>
      <c r="C11" s="5">
        <v>7154.33</v>
      </c>
      <c r="D11" s="5">
        <v>19500</v>
      </c>
      <c r="E11" s="5">
        <v>27772.3</v>
      </c>
      <c r="F11" s="5">
        <v>4272.66</v>
      </c>
      <c r="G11" s="9">
        <v>7150</v>
      </c>
    </row>
    <row r="12" spans="1:7" x14ac:dyDescent="0.25">
      <c r="A12" s="13" t="s">
        <v>16</v>
      </c>
      <c r="B12" s="5" t="s">
        <v>17</v>
      </c>
      <c r="C12" s="5">
        <v>8394.1200000000008</v>
      </c>
      <c r="D12" s="5">
        <f>3410+6900+4010+120</f>
        <v>14440</v>
      </c>
      <c r="E12" s="5">
        <f>120+4010+4260+3410</f>
        <v>11800</v>
      </c>
      <c r="F12" s="5">
        <f>1303.779+1338.528+1311.61+34.799</f>
        <v>3988.7159999999994</v>
      </c>
      <c r="G12" s="9">
        <f>100+2910+3800+1945</f>
        <v>8755</v>
      </c>
    </row>
    <row r="13" spans="1:7" x14ac:dyDescent="0.25">
      <c r="A13" s="8">
        <v>50</v>
      </c>
      <c r="B13" s="5" t="s">
        <v>18</v>
      </c>
      <c r="C13" s="5">
        <v>5917.78</v>
      </c>
      <c r="D13" s="5">
        <v>6987.9</v>
      </c>
      <c r="E13" s="5">
        <v>7740.3</v>
      </c>
      <c r="F13" s="5">
        <v>4382.5969999999998</v>
      </c>
      <c r="G13" s="9">
        <v>8063.9</v>
      </c>
    </row>
    <row r="14" spans="1:7" x14ac:dyDescent="0.25">
      <c r="A14" s="8">
        <v>60</v>
      </c>
      <c r="B14" s="5" t="s">
        <v>19</v>
      </c>
      <c r="C14" s="5">
        <v>608.37</v>
      </c>
      <c r="D14" s="5">
        <f>280+65</f>
        <v>345</v>
      </c>
      <c r="E14" s="5">
        <v>345</v>
      </c>
      <c r="F14" s="5">
        <f>17.036+41.439</f>
        <v>58.475000000000001</v>
      </c>
      <c r="G14" s="9">
        <v>375</v>
      </c>
    </row>
    <row r="15" spans="1:7" x14ac:dyDescent="0.25">
      <c r="A15" s="8">
        <v>70</v>
      </c>
      <c r="B15" s="5" t="s">
        <v>20</v>
      </c>
      <c r="C15" s="5">
        <v>7790.62</v>
      </c>
      <c r="D15" s="5">
        <v>8200</v>
      </c>
      <c r="E15" s="5">
        <v>10030.299999999999</v>
      </c>
      <c r="F15" s="5">
        <v>4886.57</v>
      </c>
      <c r="G15" s="5">
        <v>7553</v>
      </c>
    </row>
    <row r="16" spans="1:7" x14ac:dyDescent="0.25">
      <c r="A16" s="8">
        <v>80</v>
      </c>
      <c r="B16" s="5" t="s">
        <v>21</v>
      </c>
      <c r="C16" s="5">
        <v>75829.48</v>
      </c>
      <c r="D16" s="5">
        <v>82651.399999999994</v>
      </c>
      <c r="E16" s="5">
        <v>88703.4</v>
      </c>
      <c r="F16" s="5">
        <v>38873.46</v>
      </c>
      <c r="G16" s="5">
        <v>87866</v>
      </c>
    </row>
    <row r="17" spans="1:7" x14ac:dyDescent="0.25">
      <c r="A17" s="8">
        <v>90</v>
      </c>
      <c r="B17" s="5" t="s">
        <v>22</v>
      </c>
      <c r="C17" s="5">
        <v>4796.63</v>
      </c>
      <c r="D17" s="5">
        <v>6817</v>
      </c>
      <c r="E17" s="5">
        <v>6867</v>
      </c>
      <c r="F17" s="5">
        <v>2646.8809999999999</v>
      </c>
      <c r="G17" s="9">
        <v>7312.5</v>
      </c>
    </row>
    <row r="18" spans="1:7" x14ac:dyDescent="0.25">
      <c r="A18" s="10"/>
      <c r="B18" s="5" t="s">
        <v>23</v>
      </c>
      <c r="C18" s="5">
        <v>0</v>
      </c>
      <c r="D18" s="5">
        <v>0</v>
      </c>
      <c r="E18" s="5">
        <v>0</v>
      </c>
      <c r="F18" s="5">
        <v>52.768000000000001</v>
      </c>
      <c r="G18" s="9">
        <v>0</v>
      </c>
    </row>
    <row r="19" spans="1:7" x14ac:dyDescent="0.25">
      <c r="A19" s="29" t="s">
        <v>24</v>
      </c>
      <c r="B19" s="29"/>
      <c r="C19" s="7">
        <v>196277.96</v>
      </c>
      <c r="D19" s="7">
        <f>D18+D17+D16+D15+D14+D13+D12+D11+D10+D9+D8</f>
        <v>227625.4</v>
      </c>
      <c r="E19" s="7">
        <f>E18+E17+E16+E15+E14+E13+E12+E11+E10+E9+E8</f>
        <v>254902</v>
      </c>
      <c r="F19" s="7">
        <f>F18+F17+F16+F15+F14+F13+F12+F11+F10+F9+F8+0.01</f>
        <v>118055.18199999999</v>
      </c>
      <c r="G19" s="7">
        <f>G18+G17+G16+G15+G14+G13+G12+G11+G10+G9+G8</f>
        <v>256736.4</v>
      </c>
    </row>
    <row r="20" spans="1:7" x14ac:dyDescent="0.25">
      <c r="A20" s="27" t="s">
        <v>25</v>
      </c>
      <c r="B20" s="28"/>
      <c r="C20" s="28"/>
      <c r="D20" s="28"/>
      <c r="E20" s="28"/>
      <c r="F20" s="28"/>
      <c r="G20" s="28"/>
    </row>
    <row r="21" spans="1:7" x14ac:dyDescent="0.25">
      <c r="A21" s="8">
        <v>10</v>
      </c>
      <c r="B21" s="5" t="s">
        <v>26</v>
      </c>
      <c r="C21" s="14"/>
      <c r="D21" s="14"/>
      <c r="E21" s="14"/>
      <c r="F21" s="14"/>
      <c r="G21" s="4">
        <v>10300</v>
      </c>
    </row>
    <row r="22" spans="1:7" x14ac:dyDescent="0.25">
      <c r="A22" s="10">
        <v>30</v>
      </c>
      <c r="B22" s="11" t="s">
        <v>27</v>
      </c>
      <c r="C22" s="15">
        <v>4934.5</v>
      </c>
      <c r="D22" s="14"/>
      <c r="E22" s="14"/>
      <c r="F22" s="14"/>
      <c r="G22" s="14"/>
    </row>
    <row r="23" spans="1:7" x14ac:dyDescent="0.25">
      <c r="A23" s="10">
        <v>30</v>
      </c>
      <c r="B23" s="11" t="s">
        <v>28</v>
      </c>
      <c r="C23" s="15">
        <v>586.25</v>
      </c>
      <c r="D23" s="11">
        <v>2000</v>
      </c>
      <c r="E23" s="11">
        <v>2000</v>
      </c>
      <c r="F23" s="11">
        <v>2000</v>
      </c>
      <c r="G23" s="12"/>
    </row>
    <row r="24" spans="1:7" x14ac:dyDescent="0.25">
      <c r="A24" s="10">
        <v>30</v>
      </c>
      <c r="B24" s="11" t="s">
        <v>29</v>
      </c>
      <c r="C24" s="15"/>
      <c r="D24" s="11">
        <v>0</v>
      </c>
      <c r="E24" s="11">
        <v>1200</v>
      </c>
      <c r="F24" s="11">
        <v>200</v>
      </c>
      <c r="G24" s="12"/>
    </row>
    <row r="25" spans="1:7" x14ac:dyDescent="0.25">
      <c r="A25" s="8">
        <v>30</v>
      </c>
      <c r="B25" s="5" t="s">
        <v>14</v>
      </c>
      <c r="C25" s="5">
        <f>SUM(C22:C24)</f>
        <v>5520.75</v>
      </c>
      <c r="D25" s="5">
        <f>SUM(D23:D24)</f>
        <v>2000</v>
      </c>
      <c r="E25" s="5">
        <f t="shared" ref="E25:G25" si="1">SUM(E23:E24)</f>
        <v>3200</v>
      </c>
      <c r="F25" s="5">
        <f t="shared" si="1"/>
        <v>2200</v>
      </c>
      <c r="G25" s="5">
        <f t="shared" si="1"/>
        <v>0</v>
      </c>
    </row>
    <row r="26" spans="1:7" x14ac:dyDescent="0.25">
      <c r="A26" s="10">
        <v>41</v>
      </c>
      <c r="B26" s="11" t="s">
        <v>30</v>
      </c>
      <c r="C26" s="15"/>
      <c r="D26" s="11">
        <v>0</v>
      </c>
      <c r="E26" s="11">
        <v>150</v>
      </c>
      <c r="F26" s="11">
        <v>0</v>
      </c>
      <c r="G26" s="12">
        <v>150</v>
      </c>
    </row>
    <row r="27" spans="1:7" x14ac:dyDescent="0.25">
      <c r="A27" s="10">
        <v>41</v>
      </c>
      <c r="B27" s="11" t="s">
        <v>31</v>
      </c>
      <c r="C27" s="15">
        <v>2562.39</v>
      </c>
      <c r="D27" s="11"/>
      <c r="E27" s="11"/>
      <c r="F27" s="11"/>
      <c r="G27" s="12"/>
    </row>
    <row r="28" spans="1:7" x14ac:dyDescent="0.25">
      <c r="A28" s="10">
        <v>41</v>
      </c>
      <c r="B28" s="11" t="s">
        <v>32</v>
      </c>
      <c r="C28" s="15"/>
      <c r="D28" s="11">
        <v>0</v>
      </c>
      <c r="E28" s="11">
        <v>650</v>
      </c>
      <c r="F28" s="11">
        <v>549.22699999999998</v>
      </c>
      <c r="G28" s="12">
        <v>40000</v>
      </c>
    </row>
    <row r="29" spans="1:7" x14ac:dyDescent="0.25">
      <c r="A29" s="10">
        <v>41</v>
      </c>
      <c r="B29" s="11" t="s">
        <v>33</v>
      </c>
      <c r="C29" s="15">
        <v>5240.3</v>
      </c>
      <c r="D29" s="11"/>
      <c r="E29" s="11"/>
      <c r="F29" s="11"/>
      <c r="G29" s="12"/>
    </row>
    <row r="30" spans="1:7" x14ac:dyDescent="0.25">
      <c r="A30" s="10">
        <v>41</v>
      </c>
      <c r="B30" s="11" t="s">
        <v>34</v>
      </c>
      <c r="C30" s="15">
        <v>1119.95</v>
      </c>
      <c r="D30" s="11"/>
      <c r="E30" s="11"/>
      <c r="F30" s="11"/>
      <c r="G30" s="12"/>
    </row>
    <row r="31" spans="1:7" x14ac:dyDescent="0.25">
      <c r="A31" s="10">
        <v>41</v>
      </c>
      <c r="B31" s="11" t="s">
        <v>35</v>
      </c>
      <c r="C31" s="15">
        <v>33009.56</v>
      </c>
      <c r="D31" s="16">
        <v>77000</v>
      </c>
      <c r="E31" s="11">
        <f>83936.7+3331.5+11660+542.8+1085.6+3799.4</f>
        <v>104356</v>
      </c>
      <c r="F31" s="16">
        <f>22332.561+3331.41+11659.935+109.431+218.861+766.015</f>
        <v>38418.212999999996</v>
      </c>
      <c r="G31" s="12"/>
    </row>
    <row r="32" spans="1:7" x14ac:dyDescent="0.25">
      <c r="A32" s="10">
        <v>41</v>
      </c>
      <c r="B32" s="11" t="s">
        <v>36</v>
      </c>
      <c r="C32" s="15"/>
      <c r="D32" s="16">
        <v>5000</v>
      </c>
      <c r="E32" s="11">
        <v>5000</v>
      </c>
      <c r="F32" s="16">
        <v>0</v>
      </c>
      <c r="G32" s="12"/>
    </row>
    <row r="33" spans="1:7" x14ac:dyDescent="0.25">
      <c r="A33" s="10">
        <v>41</v>
      </c>
      <c r="B33" s="11" t="s">
        <v>37</v>
      </c>
      <c r="C33" s="15"/>
      <c r="D33" s="16"/>
      <c r="E33" s="11"/>
      <c r="F33" s="16"/>
      <c r="G33" s="12">
        <v>7000</v>
      </c>
    </row>
    <row r="34" spans="1:7" x14ac:dyDescent="0.25">
      <c r="A34" s="10">
        <v>41</v>
      </c>
      <c r="B34" s="11" t="s">
        <v>38</v>
      </c>
      <c r="C34" s="15">
        <v>45676.13</v>
      </c>
      <c r="D34" s="16"/>
      <c r="E34" s="11"/>
      <c r="F34" s="16"/>
      <c r="G34" s="12"/>
    </row>
    <row r="35" spans="1:7" x14ac:dyDescent="0.25">
      <c r="A35" s="10">
        <v>41</v>
      </c>
      <c r="B35" s="11" t="s">
        <v>39</v>
      </c>
      <c r="C35" s="15">
        <v>14229.73</v>
      </c>
      <c r="D35" s="16"/>
      <c r="E35" s="11"/>
      <c r="F35" s="16"/>
      <c r="G35" s="12"/>
    </row>
    <row r="36" spans="1:7" x14ac:dyDescent="0.25">
      <c r="A36" s="10">
        <v>41</v>
      </c>
      <c r="B36" s="11" t="s">
        <v>40</v>
      </c>
      <c r="C36" s="15">
        <v>2028.37</v>
      </c>
      <c r="D36" s="16">
        <v>0</v>
      </c>
      <c r="E36" s="11">
        <f>1646.4+189.6</f>
        <v>1836</v>
      </c>
      <c r="F36" s="16">
        <f>1583.39+189.527</f>
        <v>1772.9170000000001</v>
      </c>
      <c r="G36" s="12"/>
    </row>
    <row r="37" spans="1:7" x14ac:dyDescent="0.25">
      <c r="A37" s="10">
        <v>41</v>
      </c>
      <c r="B37" s="11" t="s">
        <v>41</v>
      </c>
      <c r="C37" s="15">
        <v>1571.21</v>
      </c>
      <c r="D37" s="16">
        <v>0</v>
      </c>
      <c r="E37" s="11">
        <v>1928</v>
      </c>
      <c r="F37" s="16">
        <v>847</v>
      </c>
      <c r="G37" s="12"/>
    </row>
    <row r="38" spans="1:7" x14ac:dyDescent="0.25">
      <c r="A38" s="10">
        <v>41</v>
      </c>
      <c r="B38" s="11" t="s">
        <v>42</v>
      </c>
      <c r="C38" s="15">
        <v>1097.47</v>
      </c>
      <c r="D38" s="11">
        <v>6000</v>
      </c>
      <c r="E38" s="11">
        <v>7000</v>
      </c>
      <c r="F38" s="11">
        <f>62.678+13.431+55.781</f>
        <v>131.88999999999999</v>
      </c>
      <c r="G38" s="12"/>
    </row>
    <row r="39" spans="1:7" x14ac:dyDescent="0.25">
      <c r="A39" s="10">
        <v>41</v>
      </c>
      <c r="B39" s="11" t="s">
        <v>43</v>
      </c>
      <c r="C39" s="15"/>
      <c r="D39" s="11">
        <v>34000</v>
      </c>
      <c r="E39" s="11">
        <f>33763.9+41.7+194.4</f>
        <v>34000</v>
      </c>
      <c r="F39" s="11">
        <f>194.387+41.654+41.654</f>
        <v>277.69499999999999</v>
      </c>
      <c r="G39" s="12"/>
    </row>
    <row r="40" spans="1:7" x14ac:dyDescent="0.25">
      <c r="A40" s="10">
        <v>41</v>
      </c>
      <c r="B40" s="11" t="s">
        <v>44</v>
      </c>
      <c r="C40" s="15"/>
      <c r="D40" s="11">
        <v>35000</v>
      </c>
      <c r="E40" s="11">
        <v>35000</v>
      </c>
      <c r="F40" s="11">
        <f>1788.094+88.697</f>
        <v>1876.7910000000002</v>
      </c>
      <c r="G40" s="12">
        <v>24000</v>
      </c>
    </row>
    <row r="41" spans="1:7" x14ac:dyDescent="0.25">
      <c r="A41" s="10">
        <v>41</v>
      </c>
      <c r="B41" s="11" t="s">
        <v>45</v>
      </c>
      <c r="C41" s="15">
        <v>510.69</v>
      </c>
      <c r="D41" s="16">
        <v>0</v>
      </c>
      <c r="E41" s="11">
        <v>1489</v>
      </c>
      <c r="F41" s="16">
        <v>1277.6610000000001</v>
      </c>
      <c r="G41" s="12"/>
    </row>
    <row r="42" spans="1:7" x14ac:dyDescent="0.25">
      <c r="A42" s="10">
        <v>41</v>
      </c>
      <c r="B42" s="11" t="s">
        <v>46</v>
      </c>
      <c r="C42" s="15">
        <v>444.6</v>
      </c>
      <c r="D42" s="16"/>
      <c r="E42" s="11"/>
      <c r="F42" s="16"/>
      <c r="G42" s="12"/>
    </row>
    <row r="43" spans="1:7" x14ac:dyDescent="0.25">
      <c r="A43" s="10">
        <v>41</v>
      </c>
      <c r="B43" s="11" t="s">
        <v>47</v>
      </c>
      <c r="C43" s="15">
        <v>3044.21</v>
      </c>
      <c r="D43" s="16">
        <v>0</v>
      </c>
      <c r="E43" s="11">
        <v>3855</v>
      </c>
      <c r="F43" s="16">
        <v>249.26</v>
      </c>
      <c r="G43" s="12"/>
    </row>
    <row r="44" spans="1:7" x14ac:dyDescent="0.25">
      <c r="A44" s="10">
        <v>41</v>
      </c>
      <c r="B44" s="11" t="s">
        <v>48</v>
      </c>
      <c r="C44" s="15">
        <v>7745.14</v>
      </c>
      <c r="D44" s="16">
        <v>0</v>
      </c>
      <c r="E44" s="11">
        <v>3054</v>
      </c>
      <c r="F44" s="16">
        <v>2556.1860000000001</v>
      </c>
      <c r="G44" s="12"/>
    </row>
    <row r="45" spans="1:7" x14ac:dyDescent="0.25">
      <c r="A45" s="10">
        <v>41</v>
      </c>
      <c r="B45" s="11" t="s">
        <v>49</v>
      </c>
      <c r="C45" s="15">
        <v>117.37</v>
      </c>
      <c r="D45" s="16"/>
      <c r="E45" s="11"/>
      <c r="F45" s="16"/>
      <c r="G45" s="12"/>
    </row>
    <row r="46" spans="1:7" x14ac:dyDescent="0.25">
      <c r="A46" s="10">
        <v>41</v>
      </c>
      <c r="B46" s="11" t="s">
        <v>50</v>
      </c>
      <c r="C46" s="15">
        <v>184.53</v>
      </c>
      <c r="D46" s="16">
        <v>0</v>
      </c>
      <c r="E46" s="11">
        <v>815</v>
      </c>
      <c r="F46" s="16">
        <v>56.386000000000003</v>
      </c>
      <c r="G46" s="12"/>
    </row>
    <row r="47" spans="1:7" x14ac:dyDescent="0.25">
      <c r="A47" s="10">
        <v>41</v>
      </c>
      <c r="B47" s="11" t="s">
        <v>51</v>
      </c>
      <c r="C47" s="15">
        <v>732.05</v>
      </c>
      <c r="D47" s="16">
        <v>2500</v>
      </c>
      <c r="E47" s="11">
        <v>3500</v>
      </c>
      <c r="F47" s="16">
        <v>242</v>
      </c>
      <c r="G47" s="12"/>
    </row>
    <row r="48" spans="1:7" x14ac:dyDescent="0.25">
      <c r="A48" s="10">
        <v>41</v>
      </c>
      <c r="B48" s="11" t="s">
        <v>52</v>
      </c>
      <c r="C48" s="15">
        <v>140.36000000000001</v>
      </c>
      <c r="D48" s="16">
        <v>500</v>
      </c>
      <c r="E48" s="11">
        <v>1059</v>
      </c>
      <c r="F48" s="16">
        <v>435.6</v>
      </c>
      <c r="G48" s="12"/>
    </row>
    <row r="49" spans="1:7" x14ac:dyDescent="0.25">
      <c r="A49" s="10">
        <v>41</v>
      </c>
      <c r="B49" s="11" t="s">
        <v>53</v>
      </c>
      <c r="C49" s="15">
        <v>117.37</v>
      </c>
      <c r="D49" s="16">
        <v>9000</v>
      </c>
      <c r="E49" s="11">
        <f>9404.8+1677.2</f>
        <v>11082</v>
      </c>
      <c r="F49" s="16">
        <f>805.729+1677.12</f>
        <v>2482.8490000000002</v>
      </c>
      <c r="G49" s="12"/>
    </row>
    <row r="50" spans="1:7" x14ac:dyDescent="0.25">
      <c r="A50" s="10">
        <v>41</v>
      </c>
      <c r="B50" s="11" t="s">
        <v>54</v>
      </c>
      <c r="C50" s="15"/>
      <c r="D50" s="16">
        <v>11000</v>
      </c>
      <c r="E50" s="11">
        <v>11000</v>
      </c>
      <c r="F50" s="16">
        <v>1407.7260000000001</v>
      </c>
      <c r="G50" s="12"/>
    </row>
    <row r="51" spans="1:7" x14ac:dyDescent="0.25">
      <c r="A51" s="10">
        <v>41</v>
      </c>
      <c r="B51" s="11" t="s">
        <v>55</v>
      </c>
      <c r="C51" s="15"/>
      <c r="D51" s="16">
        <v>2500</v>
      </c>
      <c r="E51" s="11">
        <v>2400</v>
      </c>
      <c r="F51" s="16">
        <v>2282.9070000000002</v>
      </c>
      <c r="G51" s="12"/>
    </row>
    <row r="52" spans="1:7" x14ac:dyDescent="0.25">
      <c r="A52" s="10">
        <v>41</v>
      </c>
      <c r="B52" s="11" t="s">
        <v>56</v>
      </c>
      <c r="C52" s="15"/>
      <c r="D52" s="16">
        <v>0</v>
      </c>
      <c r="E52" s="11">
        <v>5389</v>
      </c>
      <c r="F52" s="16">
        <v>4765.2529999999997</v>
      </c>
      <c r="G52" s="12">
        <v>5000</v>
      </c>
    </row>
    <row r="53" spans="1:7" x14ac:dyDescent="0.25">
      <c r="A53" s="10">
        <v>41</v>
      </c>
      <c r="B53" s="11" t="s">
        <v>57</v>
      </c>
      <c r="C53" s="15">
        <v>66.7</v>
      </c>
      <c r="D53" s="16">
        <v>0</v>
      </c>
      <c r="E53" s="11">
        <v>1550</v>
      </c>
      <c r="F53" s="16">
        <v>1502.1780000000001</v>
      </c>
      <c r="G53" s="12"/>
    </row>
    <row r="54" spans="1:7" x14ac:dyDescent="0.25">
      <c r="A54" s="10">
        <v>41</v>
      </c>
      <c r="B54" s="11" t="s">
        <v>58</v>
      </c>
      <c r="C54" s="15"/>
      <c r="D54" s="16">
        <v>0</v>
      </c>
      <c r="E54" s="11">
        <v>12000</v>
      </c>
      <c r="F54" s="16">
        <v>0</v>
      </c>
      <c r="G54" s="12"/>
    </row>
    <row r="55" spans="1:7" x14ac:dyDescent="0.25">
      <c r="A55" s="10">
        <v>41</v>
      </c>
      <c r="B55" s="11" t="s">
        <v>59</v>
      </c>
      <c r="C55" s="15"/>
      <c r="D55" s="16">
        <v>0</v>
      </c>
      <c r="E55" s="11">
        <v>14000</v>
      </c>
      <c r="F55" s="16">
        <v>66.55</v>
      </c>
      <c r="G55" s="12"/>
    </row>
    <row r="56" spans="1:7" x14ac:dyDescent="0.25">
      <c r="A56" s="10">
        <v>41</v>
      </c>
      <c r="B56" s="11" t="s">
        <v>60</v>
      </c>
      <c r="C56" s="15">
        <v>735</v>
      </c>
      <c r="D56" s="16"/>
      <c r="E56" s="11"/>
      <c r="F56" s="16"/>
      <c r="G56" s="12"/>
    </row>
    <row r="57" spans="1:7" x14ac:dyDescent="0.25">
      <c r="A57" s="10">
        <v>41</v>
      </c>
      <c r="B57" s="11" t="s">
        <v>61</v>
      </c>
      <c r="C57" s="15">
        <v>100</v>
      </c>
      <c r="D57" s="16"/>
      <c r="E57" s="11"/>
      <c r="F57" s="16"/>
      <c r="G57" s="12"/>
    </row>
    <row r="58" spans="1:7" x14ac:dyDescent="0.25">
      <c r="A58" s="10">
        <v>41</v>
      </c>
      <c r="B58" s="11" t="s">
        <v>62</v>
      </c>
      <c r="C58" s="15"/>
      <c r="D58" s="16"/>
      <c r="E58" s="11"/>
      <c r="F58" s="16"/>
      <c r="G58" s="12">
        <v>500</v>
      </c>
    </row>
    <row r="59" spans="1:7" x14ac:dyDescent="0.25">
      <c r="A59" s="10">
        <v>41</v>
      </c>
      <c r="B59" s="11" t="s">
        <v>63</v>
      </c>
      <c r="C59" s="15"/>
      <c r="D59" s="16"/>
      <c r="E59" s="11"/>
      <c r="F59" s="16"/>
      <c r="G59" s="12">
        <v>16000</v>
      </c>
    </row>
    <row r="60" spans="1:7" x14ac:dyDescent="0.25">
      <c r="A60" s="10">
        <v>41</v>
      </c>
      <c r="B60" s="11" t="s">
        <v>64</v>
      </c>
      <c r="C60" s="15"/>
      <c r="D60" s="16"/>
      <c r="E60" s="11"/>
      <c r="F60" s="16"/>
      <c r="G60" s="12"/>
    </row>
    <row r="61" spans="1:7" x14ac:dyDescent="0.25">
      <c r="A61" s="10">
        <v>41</v>
      </c>
      <c r="B61" s="11" t="s">
        <v>65</v>
      </c>
      <c r="C61" s="15"/>
      <c r="D61" s="16"/>
      <c r="E61" s="11"/>
      <c r="F61" s="16"/>
      <c r="G61" s="12">
        <v>6000</v>
      </c>
    </row>
    <row r="62" spans="1:7" x14ac:dyDescent="0.25">
      <c r="A62" s="10">
        <v>41</v>
      </c>
      <c r="B62" s="11" t="s">
        <v>66</v>
      </c>
      <c r="C62" s="15"/>
      <c r="D62" s="16"/>
      <c r="E62" s="11"/>
      <c r="F62" s="16"/>
      <c r="G62" s="12">
        <v>1000</v>
      </c>
    </row>
    <row r="63" spans="1:7" x14ac:dyDescent="0.25">
      <c r="A63" s="8">
        <v>41</v>
      </c>
      <c r="B63" s="5" t="s">
        <v>67</v>
      </c>
      <c r="C63" s="4">
        <v>120725.77</v>
      </c>
      <c r="D63" s="17">
        <f>SUM(D26:D55)</f>
        <v>182500</v>
      </c>
      <c r="E63" s="17">
        <f>SUM(E26:E55)</f>
        <v>261113</v>
      </c>
      <c r="F63" s="17">
        <f>SUM(F26:F55)</f>
        <v>61198.288999999997</v>
      </c>
      <c r="G63" s="17">
        <f>SUM(G26:G62)</f>
        <v>99650</v>
      </c>
    </row>
    <row r="64" spans="1:7" x14ac:dyDescent="0.25">
      <c r="A64" s="10">
        <v>43</v>
      </c>
      <c r="B64" s="11" t="s">
        <v>68</v>
      </c>
      <c r="C64" s="15">
        <v>1508.52</v>
      </c>
      <c r="D64" s="18">
        <v>2000</v>
      </c>
      <c r="E64" s="11">
        <v>2000</v>
      </c>
      <c r="F64" s="16">
        <v>375.37</v>
      </c>
      <c r="G64" s="12">
        <v>2000</v>
      </c>
    </row>
    <row r="65" spans="1:10" x14ac:dyDescent="0.25">
      <c r="A65" s="10">
        <v>43</v>
      </c>
      <c r="B65" s="11" t="s">
        <v>69</v>
      </c>
      <c r="C65" s="15"/>
      <c r="D65" s="18"/>
      <c r="E65" s="11"/>
      <c r="F65" s="16"/>
      <c r="G65" s="12">
        <v>500</v>
      </c>
    </row>
    <row r="66" spans="1:10" x14ac:dyDescent="0.25">
      <c r="A66" s="10">
        <v>43</v>
      </c>
      <c r="B66" s="11" t="s">
        <v>70</v>
      </c>
      <c r="C66" s="15">
        <v>879.54</v>
      </c>
      <c r="D66" s="18"/>
      <c r="E66" s="11"/>
      <c r="F66" s="16"/>
      <c r="G66" s="12"/>
    </row>
    <row r="67" spans="1:10" x14ac:dyDescent="0.25">
      <c r="A67" s="10">
        <v>44</v>
      </c>
      <c r="B67" s="11" t="s">
        <v>71</v>
      </c>
      <c r="C67" s="15">
        <f>2583.67+926.27</f>
        <v>3509.94</v>
      </c>
      <c r="D67" s="18"/>
      <c r="E67" s="11"/>
      <c r="F67" s="16"/>
      <c r="G67" s="12"/>
    </row>
    <row r="68" spans="1:10" x14ac:dyDescent="0.25">
      <c r="A68" s="10">
        <v>44</v>
      </c>
      <c r="B68" s="11" t="s">
        <v>72</v>
      </c>
      <c r="C68" s="15"/>
      <c r="D68" s="18">
        <v>0</v>
      </c>
      <c r="E68" s="11">
        <v>10000</v>
      </c>
      <c r="F68" s="16">
        <v>0</v>
      </c>
      <c r="G68" s="12"/>
    </row>
    <row r="69" spans="1:10" x14ac:dyDescent="0.25">
      <c r="A69" s="10">
        <v>45</v>
      </c>
      <c r="B69" s="11" t="s">
        <v>73</v>
      </c>
      <c r="C69" s="15">
        <v>1344.18</v>
      </c>
      <c r="D69" s="16">
        <v>1000</v>
      </c>
      <c r="E69" s="11">
        <v>4155</v>
      </c>
      <c r="F69" s="16">
        <v>3410.3110000000001</v>
      </c>
      <c r="G69" s="12">
        <v>10000</v>
      </c>
    </row>
    <row r="70" spans="1:10" x14ac:dyDescent="0.25">
      <c r="A70" s="13" t="s">
        <v>16</v>
      </c>
      <c r="B70" s="5" t="s">
        <v>74</v>
      </c>
      <c r="C70" s="5">
        <v>7464.21</v>
      </c>
      <c r="D70" s="5">
        <f>SUM(D64:D69)</f>
        <v>3000</v>
      </c>
      <c r="E70" s="5">
        <f>SUM(E64:E69)</f>
        <v>16155</v>
      </c>
      <c r="F70" s="5">
        <f>SUM(F64:F69)</f>
        <v>3785.681</v>
      </c>
      <c r="G70" s="5">
        <f>SUM(G64:G69)</f>
        <v>12500</v>
      </c>
    </row>
    <row r="71" spans="1:10" x14ac:dyDescent="0.25">
      <c r="A71" s="8">
        <v>71</v>
      </c>
      <c r="B71" s="5" t="s">
        <v>75</v>
      </c>
      <c r="C71" s="4">
        <v>484</v>
      </c>
      <c r="D71" s="5">
        <v>0</v>
      </c>
      <c r="E71" s="5">
        <v>100</v>
      </c>
      <c r="F71" s="5">
        <v>100</v>
      </c>
      <c r="G71" s="5">
        <v>0</v>
      </c>
    </row>
    <row r="72" spans="1:10" x14ac:dyDescent="0.25">
      <c r="A72" s="8">
        <v>81</v>
      </c>
      <c r="B72" s="5" t="s">
        <v>76</v>
      </c>
      <c r="C72" s="4">
        <v>673.54</v>
      </c>
      <c r="D72" s="5">
        <v>0</v>
      </c>
      <c r="E72" s="5">
        <v>5440</v>
      </c>
      <c r="F72" s="5">
        <v>3236.4270000000001</v>
      </c>
      <c r="G72" s="5">
        <v>0</v>
      </c>
    </row>
    <row r="73" spans="1:10" x14ac:dyDescent="0.25">
      <c r="A73" s="29" t="s">
        <v>77</v>
      </c>
      <c r="B73" s="29"/>
      <c r="C73" s="6">
        <v>134868.26</v>
      </c>
      <c r="D73" s="7">
        <f>D72+D70+D63+D25</f>
        <v>187500</v>
      </c>
      <c r="E73" s="7">
        <f>E72+E70+E63+E25+E71</f>
        <v>286008</v>
      </c>
      <c r="F73" s="7">
        <f>F72+F70+F63+F25+F71</f>
        <v>70520.396999999997</v>
      </c>
      <c r="G73" s="7">
        <f>G72+G70+G63+G25+G71+G21</f>
        <v>122450</v>
      </c>
    </row>
    <row r="74" spans="1:10" x14ac:dyDescent="0.25">
      <c r="A74" s="24" t="s">
        <v>78</v>
      </c>
      <c r="B74" s="24"/>
      <c r="C74" s="19">
        <f>C19+C73</f>
        <v>331146.21999999997</v>
      </c>
      <c r="D74" s="20">
        <f>D73+D19</f>
        <v>415125.4</v>
      </c>
      <c r="E74" s="20">
        <f>E73+E19</f>
        <v>540910</v>
      </c>
      <c r="F74" s="20">
        <f>F73+F19</f>
        <v>188575.57899999997</v>
      </c>
      <c r="G74" s="20">
        <f>G73+G19</f>
        <v>379186.4</v>
      </c>
    </row>
    <row r="75" spans="1:10" x14ac:dyDescent="0.25">
      <c r="A75" s="24" t="s">
        <v>79</v>
      </c>
      <c r="B75" s="24"/>
      <c r="C75" s="19">
        <f>C6-C74</f>
        <v>-30385.179999999993</v>
      </c>
      <c r="D75" s="19">
        <f>D6-D74</f>
        <v>-14983.100000000035</v>
      </c>
      <c r="E75" s="19">
        <f>E6-E74</f>
        <v>-142088.19999999995</v>
      </c>
      <c r="F75" s="19">
        <f>F6-F74</f>
        <v>-10191.867999999988</v>
      </c>
      <c r="G75" s="19">
        <f>G6-G74</f>
        <v>44476.299999999988</v>
      </c>
    </row>
    <row r="76" spans="1:10" x14ac:dyDescent="0.25">
      <c r="A76" s="24" t="s">
        <v>80</v>
      </c>
      <c r="B76" s="24"/>
      <c r="C76" s="19"/>
      <c r="D76" s="19"/>
      <c r="E76" s="19"/>
      <c r="F76" s="19"/>
      <c r="G76" s="19">
        <v>-1068</v>
      </c>
    </row>
    <row r="77" spans="1:10" x14ac:dyDescent="0.25">
      <c r="A77" s="24" t="s">
        <v>81</v>
      </c>
      <c r="B77" s="24"/>
      <c r="C77" s="19"/>
      <c r="D77" s="19"/>
      <c r="E77" s="19"/>
      <c r="F77" s="19"/>
      <c r="G77" s="19">
        <f>-40500-34000</f>
        <v>-74500</v>
      </c>
    </row>
    <row r="78" spans="1:10" x14ac:dyDescent="0.25">
      <c r="A78" s="24" t="s">
        <v>82</v>
      </c>
      <c r="B78" s="24"/>
      <c r="C78" s="19"/>
      <c r="D78" s="19"/>
      <c r="E78" s="19"/>
      <c r="F78" s="19"/>
      <c r="G78" s="19">
        <f>G75+G76+G77</f>
        <v>-31091.700000000012</v>
      </c>
      <c r="J78" s="23"/>
    </row>
  </sheetData>
  <mergeCells count="14">
    <mergeCell ref="A77:B77"/>
    <mergeCell ref="A78:B78"/>
    <mergeCell ref="A76:B76"/>
    <mergeCell ref="A2:B2"/>
    <mergeCell ref="A3:B3"/>
    <mergeCell ref="A4:B4"/>
    <mergeCell ref="A5:B5"/>
    <mergeCell ref="A6:B6"/>
    <mergeCell ref="A7:G7"/>
    <mergeCell ref="A19:B19"/>
    <mergeCell ref="A20:G20"/>
    <mergeCell ref="A73:B73"/>
    <mergeCell ref="A74:B74"/>
    <mergeCell ref="A75:B75"/>
  </mergeCells>
  <pageMargins left="0.7" right="0.7" top="0.78740157499999996" bottom="0.7874015749999999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Vránová</dc:creator>
  <cp:lastModifiedBy>Klára Vránová</cp:lastModifiedBy>
  <cp:lastPrinted>2025-11-18T09:49:18Z</cp:lastPrinted>
  <dcterms:created xsi:type="dcterms:W3CDTF">2025-11-14T12:37:52Z</dcterms:created>
  <dcterms:modified xsi:type="dcterms:W3CDTF">2026-01-06T12:25:41Z</dcterms:modified>
</cp:coreProperties>
</file>